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nnl.sharepoint.com/sites/AWE_Project/Shared Documents/Final Deliverables/Alt Tech Market Penetration/"/>
    </mc:Choice>
  </mc:AlternateContent>
  <xr:revisionPtr revIDLastSave="151" documentId="8_{A9A9AABA-47E1-4EDB-A06A-C8F0EF1476A3}" xr6:coauthVersionLast="47" xr6:coauthVersionMax="47" xr10:uidLastSave="{CAA338A1-79AE-47D4-B290-DC4A2455C9A4}"/>
  <workbookProtection workbookAlgorithmName="SHA-512" workbookHashValue="q2EruaN4rzmQIefRX/830qqjayKzA1mbWzgInqnNC6ffYEJxZ2N8QY8/GQMCyh4dru5wrLtLizXZ6eH9Sh7HRA==" workbookSaltValue="nRauvDGgbtSQNU5BmaCiPQ==" workbookSpinCount="100000" lockStructure="1"/>
  <bookViews>
    <workbookView xWindow="28680" yWindow="-5295" windowWidth="29040" windowHeight="15840" activeTab="6" xr2:uid="{5C75A4F7-2B80-42B4-B3D6-D282FEEE8915}"/>
  </bookViews>
  <sheets>
    <sheet name="Service Territory CT Baseline" sheetId="22" r:id="rId1"/>
    <sheet name="CT Alt-Tech Details" sheetId="20" r:id="rId2"/>
    <sheet name="CT Market Penetration Worksheet" sheetId="5" r:id="rId3"/>
    <sheet name="Scenario 1 Calcs" sheetId="6" state="hidden" r:id="rId4"/>
    <sheet name="Scenario 2 Calcs" sheetId="11" state="hidden" r:id="rId5"/>
    <sheet name="CT Market Penetration Parameter" sheetId="21" state="hidden" r:id="rId6"/>
    <sheet name="Growth Model Examples" sheetId="38" r:id="rId7"/>
    <sheet name="CTI Growth Models" sheetId="46" state="hidden" r:id="rId8"/>
    <sheet name="CTI Data and Background Models" sheetId="47" state="hidden" r:id="rId9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"ZBW3N8A1QEQQPVMV2VZKTI7G"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2" hidden="1">'CT Market Penetration Worksheet'!$J$5:$K$5,'CT Market Penetration Worksheet'!$J$11:$K$11,'CT Market Penetration Worksheet'!$J$17:$K$17,'CT Market Penetration Worksheet'!$J$23:$K$23</definedName>
    <definedName name="solver_adj" localSheetId="8" hidden="1">'CTI Data and Background Models'!$B$21</definedName>
    <definedName name="solver_adj" localSheetId="7" hidden="1">'CTI Growth Models'!$C$22</definedName>
    <definedName name="solver_adj" localSheetId="6" hidden="1">'Growth Model Examples'!$C$3:$C$5</definedName>
    <definedName name="solver_cvg" localSheetId="2" hidden="1">0.0001</definedName>
    <definedName name="solver_cvg" localSheetId="8" hidden="1">0.0001</definedName>
    <definedName name="solver_cvg" localSheetId="7" hidden="1">0.0001</definedName>
    <definedName name="solver_cvg" localSheetId="6" hidden="1">0.0001</definedName>
    <definedName name="solver_drv" localSheetId="2" hidden="1">1</definedName>
    <definedName name="solver_drv" localSheetId="8" hidden="1">1</definedName>
    <definedName name="solver_drv" localSheetId="7" hidden="1">1</definedName>
    <definedName name="solver_drv" localSheetId="6" hidden="1">1</definedName>
    <definedName name="solver_eng" localSheetId="2" hidden="1">1</definedName>
    <definedName name="solver_eng" localSheetId="8" hidden="1">1</definedName>
    <definedName name="solver_eng" localSheetId="7" hidden="1">1</definedName>
    <definedName name="solver_eng" localSheetId="6" hidden="1">1</definedName>
    <definedName name="solver_est" localSheetId="2" hidden="1">1</definedName>
    <definedName name="solver_est" localSheetId="8" hidden="1">1</definedName>
    <definedName name="solver_est" localSheetId="7" hidden="1">1</definedName>
    <definedName name="solver_est" localSheetId="6" hidden="1">1</definedName>
    <definedName name="solver_itr" localSheetId="2" hidden="1">2147483647</definedName>
    <definedName name="solver_itr" localSheetId="8" hidden="1">2147483647</definedName>
    <definedName name="solver_itr" localSheetId="7" hidden="1">2147483647</definedName>
    <definedName name="solver_itr" localSheetId="6" hidden="1">2147483647</definedName>
    <definedName name="solver_lhs1" localSheetId="2" hidden="1">'CT Market Penetration Worksheet'!$J$29:$L$29</definedName>
    <definedName name="solver_lhs1" localSheetId="8" hidden="1">'CTI Data and Background Models'!$H$13</definedName>
    <definedName name="solver_lhs1" localSheetId="7" hidden="1">'CTI Growth Models'!$D$15:$J$15</definedName>
    <definedName name="solver_lhs1" localSheetId="6" hidden="1">'Growth Model Examples'!#REF!</definedName>
    <definedName name="solver_lhs2" localSheetId="2" hidden="1">'CT Market Penetration Worksheet'!$J$11:$K$11</definedName>
    <definedName name="solver_lhs2" localSheetId="8" hidden="1">'CTI Data and Background Models'!$H$13</definedName>
    <definedName name="solver_lhs2" localSheetId="7" hidden="1">'CTI Growth Models'!$D$15:$J$15</definedName>
    <definedName name="solver_lhs2" localSheetId="6" hidden="1">'Growth Model Examples'!#REF!</definedName>
    <definedName name="solver_lhs3" localSheetId="2" hidden="1">'CT Market Penetration Worksheet'!$J$11:$K$11</definedName>
    <definedName name="solver_lhs3" localSheetId="8" hidden="1">'CTI Data and Background Models'!#REF!</definedName>
    <definedName name="solver_lhs3" localSheetId="7" hidden="1">'CTI Growth Models'!$D$15:$J$15</definedName>
    <definedName name="solver_lhs3" localSheetId="6" hidden="1">'Growth Model Examples'!#REF!</definedName>
    <definedName name="solver_lhs4" localSheetId="2" hidden="1">'CT Market Penetration Worksheet'!$J$11:$K$11</definedName>
    <definedName name="solver_lhs4" localSheetId="8" hidden="1">'CTI Data and Background Models'!#REF!</definedName>
    <definedName name="solver_lhs4" localSheetId="7" hidden="1">'CTI Growth Models'!$D$15:$J$15</definedName>
    <definedName name="solver_lhs4" localSheetId="6" hidden="1">'Growth Model Examples'!#REF!</definedName>
    <definedName name="solver_lhs5" localSheetId="2" hidden="1">'CT Market Penetration Worksheet'!$J$11:$K$11</definedName>
    <definedName name="solver_mip" localSheetId="2" hidden="1">2147483647</definedName>
    <definedName name="solver_mip" localSheetId="8" hidden="1">2147483647</definedName>
    <definedName name="solver_mip" localSheetId="7" hidden="1">2147483647</definedName>
    <definedName name="solver_mip" localSheetId="6" hidden="1">2147483647</definedName>
    <definedName name="solver_mni" localSheetId="2" hidden="1">30</definedName>
    <definedName name="solver_mni" localSheetId="8" hidden="1">30</definedName>
    <definedName name="solver_mni" localSheetId="7" hidden="1">30</definedName>
    <definedName name="solver_mni" localSheetId="6" hidden="1">30</definedName>
    <definedName name="solver_mrt" localSheetId="2" hidden="1">0.075</definedName>
    <definedName name="solver_mrt" localSheetId="8" hidden="1">0.075</definedName>
    <definedName name="solver_mrt" localSheetId="7" hidden="1">0.075</definedName>
    <definedName name="solver_mrt" localSheetId="6" hidden="1">0.075</definedName>
    <definedName name="solver_msl" localSheetId="2" hidden="1">2</definedName>
    <definedName name="solver_msl" localSheetId="8" hidden="1">2</definedName>
    <definedName name="solver_msl" localSheetId="7" hidden="1">2</definedName>
    <definedName name="solver_msl" localSheetId="6" hidden="1">2</definedName>
    <definedName name="solver_neg" localSheetId="2" hidden="1">1</definedName>
    <definedName name="solver_neg" localSheetId="8" hidden="1">1</definedName>
    <definedName name="solver_neg" localSheetId="7" hidden="1">1</definedName>
    <definedName name="solver_neg" localSheetId="6" hidden="1">1</definedName>
    <definedName name="solver_nod" localSheetId="2" hidden="1">2147483647</definedName>
    <definedName name="solver_nod" localSheetId="8" hidden="1">2147483647</definedName>
    <definedName name="solver_nod" localSheetId="7" hidden="1">2147483647</definedName>
    <definedName name="solver_nod" localSheetId="6" hidden="1">2147483647</definedName>
    <definedName name="solver_num" localSheetId="2" hidden="1">1</definedName>
    <definedName name="solver_num" localSheetId="8" hidden="1">0</definedName>
    <definedName name="solver_num" localSheetId="7" hidden="1">0</definedName>
    <definedName name="solver_num" localSheetId="6" hidden="1">0</definedName>
    <definedName name="solver_nwt" localSheetId="2" hidden="1">1</definedName>
    <definedName name="solver_nwt" localSheetId="8" hidden="1">1</definedName>
    <definedName name="solver_nwt" localSheetId="7" hidden="1">1</definedName>
    <definedName name="solver_nwt" localSheetId="6" hidden="1">1</definedName>
    <definedName name="solver_opt" localSheetId="2" hidden="1">'CT Market Penetration Worksheet'!$H$60</definedName>
    <definedName name="solver_opt" localSheetId="8" hidden="1">'CTI Data and Background Models'!$D$21</definedName>
    <definedName name="solver_opt" localSheetId="7" hidden="1">'CTI Growth Models'!$E$22</definedName>
    <definedName name="solver_opt" localSheetId="6" hidden="1">'Growth Model Examples'!#REF!</definedName>
    <definedName name="solver_pre" localSheetId="2" hidden="1">0.000001</definedName>
    <definedName name="solver_pre" localSheetId="8" hidden="1">0.000001</definedName>
    <definedName name="solver_pre" localSheetId="7" hidden="1">0.000001</definedName>
    <definedName name="solver_pre" localSheetId="6" hidden="1">0.000001</definedName>
    <definedName name="solver_rbv" localSheetId="2" hidden="1">1</definedName>
    <definedName name="solver_rbv" localSheetId="8" hidden="1">1</definedName>
    <definedName name="solver_rbv" localSheetId="7" hidden="1">1</definedName>
    <definedName name="solver_rbv" localSheetId="6" hidden="1">1</definedName>
    <definedName name="solver_rel1" localSheetId="2" hidden="1">1</definedName>
    <definedName name="solver_rel1" localSheetId="8" hidden="1">3</definedName>
    <definedName name="solver_rel1" localSheetId="7" hidden="1">3</definedName>
    <definedName name="solver_rel1" localSheetId="6" hidden="1">3</definedName>
    <definedName name="solver_rel2" localSheetId="2" hidden="1">1</definedName>
    <definedName name="solver_rel2" localSheetId="8" hidden="1">3</definedName>
    <definedName name="solver_rel2" localSheetId="7" hidden="1">3</definedName>
    <definedName name="solver_rel2" localSheetId="6" hidden="1">3</definedName>
    <definedName name="solver_rel3" localSheetId="2" hidden="1">1</definedName>
    <definedName name="solver_rel3" localSheetId="8" hidden="1">3</definedName>
    <definedName name="solver_rel3" localSheetId="7" hidden="1">3</definedName>
    <definedName name="solver_rel3" localSheetId="6" hidden="1">3</definedName>
    <definedName name="solver_rel4" localSheetId="2" hidden="1">1</definedName>
    <definedName name="solver_rel4" localSheetId="8" hidden="1">3</definedName>
    <definedName name="solver_rel4" localSheetId="7" hidden="1">3</definedName>
    <definedName name="solver_rel4" localSheetId="6" hidden="1">3</definedName>
    <definedName name="solver_rel5" localSheetId="2" hidden="1">1</definedName>
    <definedName name="solver_rhs1" localSheetId="2" hidden="1">0.08</definedName>
    <definedName name="solver_rhs1" localSheetId="8" hidden="1">0.025</definedName>
    <definedName name="solver_rhs1" localSheetId="7" hidden="1">0.95</definedName>
    <definedName name="solver_rhs1" localSheetId="6" hidden="1">0.95</definedName>
    <definedName name="solver_rhs2" localSheetId="2" hidden="1">0.08</definedName>
    <definedName name="solver_rhs2" localSheetId="8" hidden="1">0.025</definedName>
    <definedName name="solver_rhs2" localSheetId="7" hidden="1">0.95</definedName>
    <definedName name="solver_rhs2" localSheetId="6" hidden="1">0.95</definedName>
    <definedName name="solver_rhs3" localSheetId="2" hidden="1">0.08</definedName>
    <definedName name="solver_rhs3" localSheetId="8" hidden="1">0.95</definedName>
    <definedName name="solver_rhs3" localSheetId="7" hidden="1">0.95</definedName>
    <definedName name="solver_rhs3" localSheetId="6" hidden="1">0.95</definedName>
    <definedName name="solver_rhs4" localSheetId="2" hidden="1">0.08</definedName>
    <definedName name="solver_rhs4" localSheetId="8" hidden="1">0.95</definedName>
    <definedName name="solver_rhs4" localSheetId="7" hidden="1">0.95</definedName>
    <definedName name="solver_rhs4" localSheetId="6" hidden="1">0.95</definedName>
    <definedName name="solver_rhs5" localSheetId="2" hidden="1">0.08</definedName>
    <definedName name="solver_rlx" localSheetId="2" hidden="1">2</definedName>
    <definedName name="solver_rlx" localSheetId="8" hidden="1">2</definedName>
    <definedName name="solver_rlx" localSheetId="7" hidden="1">2</definedName>
    <definedName name="solver_rlx" localSheetId="6" hidden="1">2</definedName>
    <definedName name="solver_rsd" localSheetId="2" hidden="1">0</definedName>
    <definedName name="solver_rsd" localSheetId="8" hidden="1">0</definedName>
    <definedName name="solver_rsd" localSheetId="7" hidden="1">0</definedName>
    <definedName name="solver_rsd" localSheetId="6" hidden="1">0</definedName>
    <definedName name="solver_scl" localSheetId="2" hidden="1">1</definedName>
    <definedName name="solver_scl" localSheetId="8" hidden="1">1</definedName>
    <definedName name="solver_scl" localSheetId="7" hidden="1">1</definedName>
    <definedName name="solver_scl" localSheetId="6" hidden="1">1</definedName>
    <definedName name="solver_sho" localSheetId="2" hidden="1">2</definedName>
    <definedName name="solver_sho" localSheetId="8" hidden="1">2</definedName>
    <definedName name="solver_sho" localSheetId="7" hidden="1">2</definedName>
    <definedName name="solver_sho" localSheetId="6" hidden="1">2</definedName>
    <definedName name="solver_ssz" localSheetId="2" hidden="1">100</definedName>
    <definedName name="solver_ssz" localSheetId="8" hidden="1">100</definedName>
    <definedName name="solver_ssz" localSheetId="7" hidden="1">100</definedName>
    <definedName name="solver_ssz" localSheetId="6" hidden="1">100</definedName>
    <definedName name="solver_tim" localSheetId="2" hidden="1">2147483647</definedName>
    <definedName name="solver_tim" localSheetId="8" hidden="1">2147483647</definedName>
    <definedName name="solver_tim" localSheetId="7" hidden="1">2147483647</definedName>
    <definedName name="solver_tim" localSheetId="6" hidden="1">2147483647</definedName>
    <definedName name="solver_tol" localSheetId="2" hidden="1">0.01</definedName>
    <definedName name="solver_tol" localSheetId="8" hidden="1">0.01</definedName>
    <definedName name="solver_tol" localSheetId="7" hidden="1">0.01</definedName>
    <definedName name="solver_tol" localSheetId="6" hidden="1">0.01</definedName>
    <definedName name="solver_typ" localSheetId="2" hidden="1">2</definedName>
    <definedName name="solver_typ" localSheetId="8" hidden="1">3</definedName>
    <definedName name="solver_typ" localSheetId="7" hidden="1">3</definedName>
    <definedName name="solver_typ" localSheetId="6" hidden="1">2</definedName>
    <definedName name="solver_val" localSheetId="2" hidden="1">651</definedName>
    <definedName name="solver_val" localSheetId="8" hidden="1">0.99</definedName>
    <definedName name="solver_val" localSheetId="7" hidden="1">0.99</definedName>
    <definedName name="solver_val" localSheetId="6" hidden="1">0.99</definedName>
    <definedName name="solver_ver" localSheetId="2" hidden="1">3</definedName>
    <definedName name="solver_ver" localSheetId="8" hidden="1">3</definedName>
    <definedName name="solver_ver" localSheetId="7" hidden="1">3</definedName>
    <definedName name="solver_ver" localSheetId="6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5" l="1"/>
  <c r="H51" i="5"/>
  <c r="H49" i="5"/>
  <c r="H53" i="5" s="1"/>
  <c r="H42" i="5"/>
  <c r="H39" i="5"/>
  <c r="H37" i="5"/>
  <c r="H41" i="5" s="1"/>
  <c r="L23" i="5"/>
  <c r="L28" i="5" s="1"/>
  <c r="L22" i="5"/>
  <c r="L17" i="5"/>
  <c r="L11" i="5"/>
  <c r="L16" i="5" s="1"/>
  <c r="L5" i="5"/>
  <c r="L34" i="5" s="1"/>
  <c r="F23" i="5"/>
  <c r="F28" i="5" s="1"/>
  <c r="F17" i="5"/>
  <c r="F22" i="5" s="1"/>
  <c r="F11" i="5"/>
  <c r="F16" i="5" s="1"/>
  <c r="F5" i="5"/>
  <c r="F34" i="5" s="1"/>
  <c r="A10" i="6"/>
  <c r="A11" i="6" s="1"/>
  <c r="A12" i="6" s="1"/>
  <c r="A13" i="6" s="1"/>
  <c r="L5" i="20"/>
  <c r="L6" i="20"/>
  <c r="L7" i="20"/>
  <c r="L4" i="20"/>
  <c r="C57" i="5"/>
  <c r="C50" i="5"/>
  <c r="C45" i="5"/>
  <c r="C52" i="5"/>
  <c r="C40" i="5"/>
  <c r="C38" i="5"/>
  <c r="C37" i="5"/>
  <c r="C56" i="5"/>
  <c r="C49" i="5"/>
  <c r="C44" i="5"/>
  <c r="C41" i="5"/>
  <c r="C51" i="5"/>
  <c r="C53" i="5"/>
  <c r="C39" i="5"/>
  <c r="L10" i="5" l="1"/>
  <c r="H43" i="5"/>
  <c r="H55" i="5"/>
  <c r="F10" i="5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C17" i="21"/>
  <c r="C54" i="5" l="1"/>
  <c r="C42" i="5"/>
  <c r="C58" i="5"/>
  <c r="C46" i="5"/>
  <c r="C7" i="20" l="1"/>
  <c r="C4" i="20"/>
  <c r="D4" i="20"/>
  <c r="E4" i="20"/>
  <c r="F4" i="20"/>
  <c r="I4" i="20"/>
  <c r="K4" i="20"/>
  <c r="C5" i="20"/>
  <c r="D5" i="20"/>
  <c r="E5" i="20"/>
  <c r="F5" i="20"/>
  <c r="I5" i="20"/>
  <c r="K5" i="20"/>
  <c r="C6" i="20"/>
  <c r="D6" i="20"/>
  <c r="E6" i="20"/>
  <c r="F6" i="20"/>
  <c r="I6" i="20"/>
  <c r="K6" i="20"/>
  <c r="K7" i="20"/>
  <c r="I7" i="20"/>
  <c r="F7" i="20"/>
  <c r="E7" i="20"/>
  <c r="D7" i="20"/>
  <c r="K21" i="5" l="1"/>
  <c r="L21" i="5" s="1"/>
  <c r="J21" i="5"/>
  <c r="E21" i="5"/>
  <c r="F21" i="5" s="1"/>
  <c r="D21" i="5"/>
  <c r="J20" i="5"/>
  <c r="K20" i="5"/>
  <c r="E20" i="5"/>
  <c r="D20" i="5"/>
  <c r="K26" i="5"/>
  <c r="L26" i="5" s="1"/>
  <c r="E26" i="5"/>
  <c r="D26" i="5"/>
  <c r="J26" i="5"/>
  <c r="E27" i="5"/>
  <c r="D27" i="5"/>
  <c r="J27" i="5"/>
  <c r="K27" i="5"/>
  <c r="M6" i="20"/>
  <c r="M5" i="20"/>
  <c r="M4" i="20"/>
  <c r="M7" i="20"/>
  <c r="L20" i="5" l="1"/>
  <c r="L27" i="5"/>
  <c r="F27" i="5"/>
  <c r="F26" i="5"/>
  <c r="F20" i="5"/>
  <c r="H5" i="20"/>
  <c r="H4" i="20"/>
  <c r="H7" i="20"/>
  <c r="H6" i="20"/>
  <c r="F16" i="22"/>
  <c r="F17" i="22" l="1"/>
  <c r="J6" i="20"/>
  <c r="N6" i="20" s="1"/>
  <c r="O6" i="20" s="1"/>
  <c r="G6" i="20"/>
  <c r="P6" i="20" s="1"/>
  <c r="J7" i="20"/>
  <c r="N7" i="20" s="1"/>
  <c r="O7" i="20" s="1"/>
  <c r="G7" i="20"/>
  <c r="P7" i="20" s="1"/>
  <c r="F14" i="22"/>
  <c r="J4" i="20"/>
  <c r="N4" i="20" s="1"/>
  <c r="O4" i="20" s="1"/>
  <c r="G4" i="20"/>
  <c r="P4" i="20" s="1"/>
  <c r="J5" i="20"/>
  <c r="N5" i="20" s="1"/>
  <c r="O5" i="20" s="1"/>
  <c r="G5" i="20"/>
  <c r="P5" i="20" s="1"/>
  <c r="F12" i="22"/>
  <c r="F8" i="22"/>
  <c r="F9" i="22" s="1"/>
  <c r="F10" i="22"/>
  <c r="B19" i="22"/>
  <c r="B15" i="22"/>
  <c r="B13" i="22"/>
  <c r="B11" i="22"/>
  <c r="B9" i="22"/>
  <c r="E4" i="22"/>
  <c r="B23" i="5"/>
  <c r="H23" i="5" s="1"/>
  <c r="B17" i="5"/>
  <c r="H17" i="5" s="1"/>
  <c r="B11" i="5"/>
  <c r="H11" i="5" s="1"/>
  <c r="B5" i="5"/>
  <c r="H5" i="5" s="1"/>
  <c r="D34" i="5" l="1"/>
  <c r="C59" i="5"/>
  <c r="C47" i="5"/>
  <c r="C60" i="5"/>
  <c r="C48" i="5"/>
  <c r="C55" i="5"/>
  <c r="C43" i="5"/>
  <c r="BM102" i="47" l="1"/>
  <c r="BK102" i="47" s="1"/>
  <c r="BD102" i="47"/>
  <c r="BB102" i="47" s="1"/>
  <c r="AT102" i="47"/>
  <c r="AR102" i="47"/>
  <c r="AH102" i="47"/>
  <c r="AG102" i="47"/>
  <c r="AF102" i="47"/>
  <c r="AE102" i="47"/>
  <c r="AC102" i="47"/>
  <c r="T102" i="47"/>
  <c r="S102" i="47"/>
  <c r="R102" i="47"/>
  <c r="P102" i="47" s="1"/>
  <c r="H102" i="47"/>
  <c r="G102" i="47"/>
  <c r="F102" i="47"/>
  <c r="E102" i="47"/>
  <c r="C102" i="47" s="1"/>
  <c r="BM101" i="47"/>
  <c r="BK101" i="47"/>
  <c r="BD101" i="47"/>
  <c r="BB101" i="47" s="1"/>
  <c r="AT101" i="47"/>
  <c r="AR101" i="47" s="1"/>
  <c r="AH101" i="47"/>
  <c r="AG101" i="47"/>
  <c r="AF101" i="47"/>
  <c r="AE101" i="47"/>
  <c r="AC101" i="47" s="1"/>
  <c r="T101" i="47"/>
  <c r="S101" i="47"/>
  <c r="R101" i="47"/>
  <c r="P101" i="47"/>
  <c r="H101" i="47"/>
  <c r="G101" i="47"/>
  <c r="F101" i="47"/>
  <c r="E101" i="47"/>
  <c r="C101" i="47" s="1"/>
  <c r="BM100" i="47"/>
  <c r="BK100" i="47" s="1"/>
  <c r="BD100" i="47"/>
  <c r="BB100" i="47" s="1"/>
  <c r="AT100" i="47"/>
  <c r="AR100" i="47"/>
  <c r="AH100" i="47"/>
  <c r="AG100" i="47"/>
  <c r="AF100" i="47"/>
  <c r="AE100" i="47"/>
  <c r="AC100" i="47"/>
  <c r="T100" i="47"/>
  <c r="S100" i="47"/>
  <c r="R100" i="47"/>
  <c r="P100" i="47" s="1"/>
  <c r="H100" i="47"/>
  <c r="G100" i="47"/>
  <c r="F100" i="47"/>
  <c r="E100" i="47"/>
  <c r="C100" i="47" s="1"/>
  <c r="BM99" i="47"/>
  <c r="BK99" i="47"/>
  <c r="BD99" i="47"/>
  <c r="BB99" i="47" s="1"/>
  <c r="AT99" i="47"/>
  <c r="AR99" i="47" s="1"/>
  <c r="AH99" i="47"/>
  <c r="AG99" i="47"/>
  <c r="AF99" i="47"/>
  <c r="AE99" i="47"/>
  <c r="AC99" i="47" s="1"/>
  <c r="T99" i="47"/>
  <c r="S99" i="47"/>
  <c r="R99" i="47"/>
  <c r="P99" i="47"/>
  <c r="H99" i="47"/>
  <c r="G99" i="47"/>
  <c r="F99" i="47"/>
  <c r="E99" i="47"/>
  <c r="C99" i="47" s="1"/>
  <c r="BM98" i="47"/>
  <c r="BK98" i="47" s="1"/>
  <c r="BD98" i="47"/>
  <c r="BB98" i="47" s="1"/>
  <c r="AT98" i="47"/>
  <c r="AR98" i="47"/>
  <c r="AH98" i="47"/>
  <c r="AG98" i="47"/>
  <c r="AF98" i="47"/>
  <c r="AE98" i="47"/>
  <c r="AC98" i="47"/>
  <c r="T98" i="47"/>
  <c r="S98" i="47"/>
  <c r="R98" i="47"/>
  <c r="P98" i="47" s="1"/>
  <c r="H98" i="47"/>
  <c r="G98" i="47"/>
  <c r="F98" i="47"/>
  <c r="E98" i="47"/>
  <c r="C98" i="47" s="1"/>
  <c r="BM97" i="47"/>
  <c r="BK97" i="47"/>
  <c r="BD97" i="47"/>
  <c r="BB97" i="47" s="1"/>
  <c r="AT97" i="47"/>
  <c r="AR97" i="47" s="1"/>
  <c r="AH97" i="47"/>
  <c r="AG97" i="47"/>
  <c r="AF97" i="47"/>
  <c r="AE97" i="47"/>
  <c r="AC97" i="47" s="1"/>
  <c r="T97" i="47"/>
  <c r="S97" i="47"/>
  <c r="R97" i="47"/>
  <c r="P97" i="47"/>
  <c r="H97" i="47"/>
  <c r="G97" i="47"/>
  <c r="F97" i="47"/>
  <c r="E97" i="47"/>
  <c r="C97" i="47" s="1"/>
  <c r="BM96" i="47"/>
  <c r="BK96" i="47" s="1"/>
  <c r="BD96" i="47"/>
  <c r="BB96" i="47" s="1"/>
  <c r="AT96" i="47"/>
  <c r="AR96" i="47"/>
  <c r="AH96" i="47"/>
  <c r="AG96" i="47"/>
  <c r="AF96" i="47"/>
  <c r="AE96" i="47"/>
  <c r="AC96" i="47"/>
  <c r="T96" i="47"/>
  <c r="S96" i="47"/>
  <c r="R96" i="47"/>
  <c r="P96" i="47" s="1"/>
  <c r="H96" i="47"/>
  <c r="G96" i="47"/>
  <c r="F96" i="47"/>
  <c r="E96" i="47"/>
  <c r="C96" i="47" s="1"/>
  <c r="BM95" i="47"/>
  <c r="BK95" i="47"/>
  <c r="BD95" i="47"/>
  <c r="BB95" i="47" s="1"/>
  <c r="AT95" i="47"/>
  <c r="AR95" i="47" s="1"/>
  <c r="AH95" i="47"/>
  <c r="AG95" i="47"/>
  <c r="AF95" i="47"/>
  <c r="AE95" i="47"/>
  <c r="AC95" i="47" s="1"/>
  <c r="T95" i="47"/>
  <c r="S95" i="47"/>
  <c r="R95" i="47"/>
  <c r="P95" i="47"/>
  <c r="H95" i="47"/>
  <c r="G95" i="47"/>
  <c r="F95" i="47"/>
  <c r="E95" i="47"/>
  <c r="C95" i="47" s="1"/>
  <c r="BM94" i="47"/>
  <c r="BK94" i="47" s="1"/>
  <c r="BD94" i="47"/>
  <c r="BB94" i="47" s="1"/>
  <c r="AT94" i="47"/>
  <c r="AR94" i="47"/>
  <c r="AH94" i="47"/>
  <c r="AG94" i="47"/>
  <c r="AF94" i="47"/>
  <c r="AE94" i="47"/>
  <c r="AC94" i="47"/>
  <c r="T94" i="47"/>
  <c r="S94" i="47"/>
  <c r="R94" i="47"/>
  <c r="P94" i="47" s="1"/>
  <c r="H94" i="47"/>
  <c r="G94" i="47"/>
  <c r="F94" i="47"/>
  <c r="E94" i="47"/>
  <c r="C94" i="47" s="1"/>
  <c r="BM93" i="47"/>
  <c r="BK93" i="47"/>
  <c r="BD93" i="47"/>
  <c r="BB93" i="47" s="1"/>
  <c r="AT93" i="47"/>
  <c r="AR93" i="47" s="1"/>
  <c r="AH93" i="47"/>
  <c r="AG93" i="47"/>
  <c r="AF93" i="47"/>
  <c r="AE93" i="47"/>
  <c r="AC93" i="47" s="1"/>
  <c r="T93" i="47"/>
  <c r="S93" i="47"/>
  <c r="R93" i="47"/>
  <c r="P93" i="47"/>
  <c r="H93" i="47"/>
  <c r="G93" i="47"/>
  <c r="F93" i="47"/>
  <c r="E93" i="47"/>
  <c r="C93" i="47" s="1"/>
  <c r="BM92" i="47"/>
  <c r="BK92" i="47" s="1"/>
  <c r="BD92" i="47"/>
  <c r="BB92" i="47" s="1"/>
  <c r="AT92" i="47"/>
  <c r="AR92" i="47"/>
  <c r="AH92" i="47"/>
  <c r="AG92" i="47"/>
  <c r="AF92" i="47"/>
  <c r="AE92" i="47"/>
  <c r="AC92" i="47"/>
  <c r="T92" i="47"/>
  <c r="S92" i="47"/>
  <c r="R92" i="47"/>
  <c r="P92" i="47" s="1"/>
  <c r="H92" i="47"/>
  <c r="G92" i="47"/>
  <c r="F92" i="47"/>
  <c r="E92" i="47"/>
  <c r="C92" i="47" s="1"/>
  <c r="BM91" i="47"/>
  <c r="BK91" i="47"/>
  <c r="BD91" i="47"/>
  <c r="BB91" i="47" s="1"/>
  <c r="AT91" i="47"/>
  <c r="AR91" i="47" s="1"/>
  <c r="AH91" i="47"/>
  <c r="AG91" i="47"/>
  <c r="AF91" i="47"/>
  <c r="AE91" i="47"/>
  <c r="AC91" i="47" s="1"/>
  <c r="T91" i="47"/>
  <c r="S91" i="47"/>
  <c r="R91" i="47"/>
  <c r="P91" i="47"/>
  <c r="H91" i="47"/>
  <c r="G91" i="47"/>
  <c r="F91" i="47"/>
  <c r="E91" i="47"/>
  <c r="C91" i="47" s="1"/>
  <c r="BM90" i="47"/>
  <c r="BK90" i="47" s="1"/>
  <c r="BD90" i="47"/>
  <c r="BB90" i="47" s="1"/>
  <c r="AT90" i="47"/>
  <c r="AR90" i="47"/>
  <c r="AH90" i="47"/>
  <c r="AG90" i="47"/>
  <c r="AF90" i="47"/>
  <c r="AE90" i="47"/>
  <c r="AC90" i="47"/>
  <c r="T90" i="47"/>
  <c r="S90" i="47"/>
  <c r="R90" i="47"/>
  <c r="P90" i="47" s="1"/>
  <c r="H90" i="47"/>
  <c r="G90" i="47"/>
  <c r="F90" i="47"/>
  <c r="E90" i="47"/>
  <c r="C90" i="47" s="1"/>
  <c r="BM89" i="47"/>
  <c r="BK89" i="47"/>
  <c r="BD89" i="47"/>
  <c r="BB89" i="47" s="1"/>
  <c r="AT89" i="47"/>
  <c r="AR89" i="47" s="1"/>
  <c r="AH89" i="47"/>
  <c r="AG89" i="47"/>
  <c r="AF89" i="47"/>
  <c r="AE89" i="47"/>
  <c r="AC89" i="47" s="1"/>
  <c r="T89" i="47"/>
  <c r="S89" i="47"/>
  <c r="R89" i="47"/>
  <c r="P89" i="47"/>
  <c r="H89" i="47"/>
  <c r="G89" i="47"/>
  <c r="F89" i="47"/>
  <c r="E89" i="47"/>
  <c r="C89" i="47" s="1"/>
  <c r="BM88" i="47"/>
  <c r="BK88" i="47" s="1"/>
  <c r="BD88" i="47"/>
  <c r="BB88" i="47" s="1"/>
  <c r="AT88" i="47"/>
  <c r="AR88" i="47"/>
  <c r="AH88" i="47"/>
  <c r="AG88" i="47"/>
  <c r="AF88" i="47"/>
  <c r="AE88" i="47"/>
  <c r="AC88" i="47"/>
  <c r="T88" i="47"/>
  <c r="S88" i="47"/>
  <c r="R88" i="47"/>
  <c r="P88" i="47" s="1"/>
  <c r="H88" i="47"/>
  <c r="G88" i="47"/>
  <c r="F88" i="47"/>
  <c r="E88" i="47"/>
  <c r="C88" i="47" s="1"/>
  <c r="BM87" i="47"/>
  <c r="BK87" i="47"/>
  <c r="BD87" i="47"/>
  <c r="BB87" i="47" s="1"/>
  <c r="AT87" i="47"/>
  <c r="AR87" i="47" s="1"/>
  <c r="AH87" i="47"/>
  <c r="AG87" i="47"/>
  <c r="AF87" i="47"/>
  <c r="AE87" i="47"/>
  <c r="AC87" i="47" s="1"/>
  <c r="T87" i="47"/>
  <c r="S87" i="47"/>
  <c r="R87" i="47"/>
  <c r="P87" i="47"/>
  <c r="H87" i="47"/>
  <c r="G87" i="47"/>
  <c r="F87" i="47"/>
  <c r="E87" i="47"/>
  <c r="C87" i="47" s="1"/>
  <c r="BM86" i="47"/>
  <c r="BK86" i="47" s="1"/>
  <c r="BD86" i="47"/>
  <c r="BB86" i="47" s="1"/>
  <c r="AT86" i="47"/>
  <c r="AR86" i="47"/>
  <c r="AH86" i="47"/>
  <c r="AG86" i="47"/>
  <c r="AF86" i="47"/>
  <c r="AE86" i="47"/>
  <c r="AC86" i="47"/>
  <c r="T86" i="47"/>
  <c r="S86" i="47"/>
  <c r="R86" i="47"/>
  <c r="P86" i="47" s="1"/>
  <c r="H86" i="47"/>
  <c r="G86" i="47"/>
  <c r="F86" i="47"/>
  <c r="E86" i="47"/>
  <c r="C86" i="47" s="1"/>
  <c r="BM85" i="47"/>
  <c r="BK85" i="47"/>
  <c r="BD85" i="47"/>
  <c r="BB85" i="47" s="1"/>
  <c r="AT85" i="47"/>
  <c r="AR85" i="47" s="1"/>
  <c r="AH85" i="47"/>
  <c r="AG85" i="47"/>
  <c r="AF85" i="47"/>
  <c r="AE85" i="47"/>
  <c r="AC85" i="47" s="1"/>
  <c r="T85" i="47"/>
  <c r="S85" i="47"/>
  <c r="R85" i="47"/>
  <c r="P85" i="47"/>
  <c r="H85" i="47"/>
  <c r="G85" i="47"/>
  <c r="F85" i="47"/>
  <c r="E85" i="47"/>
  <c r="C85" i="47" s="1"/>
  <c r="BM84" i="47"/>
  <c r="BK84" i="47" s="1"/>
  <c r="BD84" i="47"/>
  <c r="BB84" i="47" s="1"/>
  <c r="AT84" i="47"/>
  <c r="AR84" i="47"/>
  <c r="AH84" i="47"/>
  <c r="AG84" i="47"/>
  <c r="AF84" i="47"/>
  <c r="AE84" i="47"/>
  <c r="AC84" i="47"/>
  <c r="T84" i="47"/>
  <c r="S84" i="47"/>
  <c r="R84" i="47"/>
  <c r="P84" i="47" s="1"/>
  <c r="H84" i="47"/>
  <c r="G84" i="47"/>
  <c r="F84" i="47"/>
  <c r="E84" i="47"/>
  <c r="C84" i="47" s="1"/>
  <c r="BM83" i="47"/>
  <c r="BK83" i="47"/>
  <c r="BD83" i="47"/>
  <c r="BB83" i="47" s="1"/>
  <c r="AT83" i="47"/>
  <c r="AR83" i="47" s="1"/>
  <c r="AH83" i="47"/>
  <c r="AG83" i="47"/>
  <c r="AF83" i="47"/>
  <c r="AE83" i="47"/>
  <c r="AC83" i="47" s="1"/>
  <c r="T83" i="47"/>
  <c r="S83" i="47"/>
  <c r="R83" i="47"/>
  <c r="P83" i="47"/>
  <c r="H83" i="47"/>
  <c r="G83" i="47"/>
  <c r="F83" i="47"/>
  <c r="E83" i="47"/>
  <c r="C83" i="47" s="1"/>
  <c r="BM82" i="47"/>
  <c r="BK82" i="47" s="1"/>
  <c r="BD82" i="47"/>
  <c r="BB82" i="47" s="1"/>
  <c r="AT82" i="47"/>
  <c r="AR82" i="47"/>
  <c r="AH82" i="47"/>
  <c r="AG82" i="47"/>
  <c r="AF82" i="47"/>
  <c r="AE82" i="47"/>
  <c r="AC82" i="47"/>
  <c r="T82" i="47"/>
  <c r="S82" i="47"/>
  <c r="R82" i="47"/>
  <c r="P82" i="47" s="1"/>
  <c r="H82" i="47"/>
  <c r="G82" i="47"/>
  <c r="F82" i="47"/>
  <c r="E82" i="47"/>
  <c r="C82" i="47" s="1"/>
  <c r="BM81" i="47"/>
  <c r="BK81" i="47"/>
  <c r="BD81" i="47"/>
  <c r="BB81" i="47" s="1"/>
  <c r="AT81" i="47"/>
  <c r="AR81" i="47" s="1"/>
  <c r="AH81" i="47"/>
  <c r="AG81" i="47"/>
  <c r="AF81" i="47"/>
  <c r="AE81" i="47"/>
  <c r="AC81" i="47" s="1"/>
  <c r="T81" i="47"/>
  <c r="S81" i="47"/>
  <c r="R81" i="47"/>
  <c r="P81" i="47"/>
  <c r="H81" i="47"/>
  <c r="G81" i="47"/>
  <c r="F81" i="47"/>
  <c r="E81" i="47"/>
  <c r="C81" i="47" s="1"/>
  <c r="BM80" i="47"/>
  <c r="BK80" i="47" s="1"/>
  <c r="BD80" i="47"/>
  <c r="BB80" i="47" s="1"/>
  <c r="AT80" i="47"/>
  <c r="AR80" i="47"/>
  <c r="AH80" i="47"/>
  <c r="AG80" i="47"/>
  <c r="AF80" i="47"/>
  <c r="AE80" i="47"/>
  <c r="AC80" i="47"/>
  <c r="T80" i="47"/>
  <c r="S80" i="47"/>
  <c r="R80" i="47"/>
  <c r="P80" i="47" s="1"/>
  <c r="H80" i="47"/>
  <c r="G80" i="47"/>
  <c r="F80" i="47"/>
  <c r="E80" i="47"/>
  <c r="C80" i="47" s="1"/>
  <c r="BM79" i="47"/>
  <c r="BK79" i="47"/>
  <c r="BD79" i="47"/>
  <c r="BB79" i="47" s="1"/>
  <c r="AT79" i="47"/>
  <c r="AR79" i="47" s="1"/>
  <c r="AH79" i="47"/>
  <c r="AG79" i="47"/>
  <c r="AF79" i="47"/>
  <c r="AE79" i="47"/>
  <c r="AC79" i="47" s="1"/>
  <c r="T79" i="47"/>
  <c r="S79" i="47"/>
  <c r="R79" i="47"/>
  <c r="P79" i="47"/>
  <c r="H79" i="47"/>
  <c r="G79" i="47"/>
  <c r="F79" i="47"/>
  <c r="E79" i="47"/>
  <c r="C79" i="47" s="1"/>
  <c r="BM78" i="47"/>
  <c r="BK78" i="47" s="1"/>
  <c r="BD78" i="47"/>
  <c r="BB78" i="47" s="1"/>
  <c r="AT78" i="47"/>
  <c r="AR78" i="47"/>
  <c r="AH78" i="47"/>
  <c r="AG78" i="47"/>
  <c r="AF78" i="47"/>
  <c r="AE78" i="47"/>
  <c r="AC78" i="47"/>
  <c r="T78" i="47"/>
  <c r="S78" i="47"/>
  <c r="R78" i="47"/>
  <c r="P78" i="47" s="1"/>
  <c r="H78" i="47"/>
  <c r="G78" i="47"/>
  <c r="F78" i="47"/>
  <c r="E78" i="47"/>
  <c r="C78" i="47" s="1"/>
  <c r="BM77" i="47"/>
  <c r="BK77" i="47"/>
  <c r="BD77" i="47"/>
  <c r="BB77" i="47" s="1"/>
  <c r="AT77" i="47"/>
  <c r="AR77" i="47" s="1"/>
  <c r="AH77" i="47"/>
  <c r="AG77" i="47"/>
  <c r="AF77" i="47"/>
  <c r="AE77" i="47"/>
  <c r="AC77" i="47" s="1"/>
  <c r="T77" i="47"/>
  <c r="S77" i="47"/>
  <c r="R77" i="47"/>
  <c r="P77" i="47"/>
  <c r="H77" i="47"/>
  <c r="G77" i="47"/>
  <c r="F77" i="47"/>
  <c r="E77" i="47"/>
  <c r="C77" i="47" s="1"/>
  <c r="BM76" i="47"/>
  <c r="BK76" i="47" s="1"/>
  <c r="BD76" i="47"/>
  <c r="BB76" i="47" s="1"/>
  <c r="AT76" i="47"/>
  <c r="AR76" i="47"/>
  <c r="AH76" i="47"/>
  <c r="AG76" i="47"/>
  <c r="AF76" i="47"/>
  <c r="AE76" i="47"/>
  <c r="AC76" i="47"/>
  <c r="T76" i="47"/>
  <c r="S76" i="47"/>
  <c r="R76" i="47"/>
  <c r="P76" i="47" s="1"/>
  <c r="H76" i="47"/>
  <c r="G76" i="47"/>
  <c r="F76" i="47"/>
  <c r="E76" i="47"/>
  <c r="C76" i="47" s="1"/>
  <c r="BM75" i="47"/>
  <c r="BK75" i="47"/>
  <c r="BD75" i="47"/>
  <c r="BB75" i="47" s="1"/>
  <c r="AT75" i="47"/>
  <c r="AR75" i="47" s="1"/>
  <c r="AH75" i="47"/>
  <c r="AG75" i="47"/>
  <c r="AF75" i="47"/>
  <c r="AE75" i="47"/>
  <c r="AC75" i="47" s="1"/>
  <c r="T75" i="47"/>
  <c r="S75" i="47"/>
  <c r="R75" i="47"/>
  <c r="P75" i="47"/>
  <c r="H75" i="47"/>
  <c r="G75" i="47"/>
  <c r="F75" i="47"/>
  <c r="E75" i="47"/>
  <c r="C75" i="47" s="1"/>
  <c r="BM74" i="47"/>
  <c r="BK74" i="47" s="1"/>
  <c r="BD74" i="47"/>
  <c r="BB74" i="47" s="1"/>
  <c r="AT74" i="47"/>
  <c r="AR74" i="47"/>
  <c r="AH74" i="47"/>
  <c r="AG74" i="47"/>
  <c r="AF74" i="47"/>
  <c r="AE74" i="47"/>
  <c r="AC74" i="47"/>
  <c r="T74" i="47"/>
  <c r="S74" i="47"/>
  <c r="R74" i="47"/>
  <c r="P74" i="47" s="1"/>
  <c r="H74" i="47"/>
  <c r="G74" i="47"/>
  <c r="F74" i="47"/>
  <c r="E74" i="47"/>
  <c r="C74" i="47" s="1"/>
  <c r="BM73" i="47"/>
  <c r="BK73" i="47"/>
  <c r="BD73" i="47"/>
  <c r="BB73" i="47" s="1"/>
  <c r="AT73" i="47"/>
  <c r="AR73" i="47" s="1"/>
  <c r="AH73" i="47"/>
  <c r="AG73" i="47"/>
  <c r="AF73" i="47"/>
  <c r="AE73" i="47"/>
  <c r="AC73" i="47" s="1"/>
  <c r="T73" i="47"/>
  <c r="S73" i="47"/>
  <c r="R73" i="47"/>
  <c r="P73" i="47"/>
  <c r="H73" i="47"/>
  <c r="G73" i="47"/>
  <c r="F73" i="47"/>
  <c r="E73" i="47"/>
  <c r="C73" i="47" s="1"/>
  <c r="BM72" i="47"/>
  <c r="BK72" i="47" s="1"/>
  <c r="BD72" i="47"/>
  <c r="BB72" i="47" s="1"/>
  <c r="AT72" i="47"/>
  <c r="AR72" i="47"/>
  <c r="AH72" i="47"/>
  <c r="AG72" i="47"/>
  <c r="AF72" i="47"/>
  <c r="AE72" i="47"/>
  <c r="AC72" i="47"/>
  <c r="T72" i="47"/>
  <c r="S72" i="47"/>
  <c r="R72" i="47"/>
  <c r="P72" i="47" s="1"/>
  <c r="H72" i="47"/>
  <c r="G72" i="47"/>
  <c r="F72" i="47"/>
  <c r="E72" i="47"/>
  <c r="C72" i="47" s="1"/>
  <c r="BM71" i="47"/>
  <c r="BL71" i="47"/>
  <c r="BK71" i="47"/>
  <c r="BD71" i="47"/>
  <c r="BB71" i="47" s="1"/>
  <c r="BC71" i="47" s="1"/>
  <c r="AT71" i="47"/>
  <c r="AR71" i="47" s="1"/>
  <c r="AS71" i="47" s="1"/>
  <c r="AH71" i="47"/>
  <c r="AC71" i="47" s="1"/>
  <c r="AG71" i="47"/>
  <c r="AF71" i="47"/>
  <c r="AE71" i="47"/>
  <c r="T71" i="47"/>
  <c r="S71" i="47"/>
  <c r="R71" i="47"/>
  <c r="P71" i="47" s="1"/>
  <c r="H71" i="47"/>
  <c r="G71" i="47"/>
  <c r="F71" i="47"/>
  <c r="E71" i="47"/>
  <c r="C71" i="47" s="1"/>
  <c r="BM70" i="47"/>
  <c r="BK70" i="47"/>
  <c r="BL70" i="47" s="1"/>
  <c r="BD70" i="47"/>
  <c r="BB70" i="47"/>
  <c r="BC70" i="47" s="1"/>
  <c r="AT70" i="47"/>
  <c r="AR70" i="47" s="1"/>
  <c r="AS70" i="47" s="1"/>
  <c r="AH70" i="47"/>
  <c r="AG70" i="47"/>
  <c r="AF70" i="47"/>
  <c r="AE70" i="47"/>
  <c r="AC70" i="47" s="1"/>
  <c r="T70" i="47"/>
  <c r="S70" i="47"/>
  <c r="R70" i="47"/>
  <c r="P70" i="47"/>
  <c r="H70" i="47"/>
  <c r="G70" i="47"/>
  <c r="F70" i="47"/>
  <c r="E70" i="47"/>
  <c r="C70" i="47" s="1"/>
  <c r="BM69" i="47"/>
  <c r="BK69" i="47" s="1"/>
  <c r="BL69" i="47" s="1"/>
  <c r="BD69" i="47"/>
  <c r="BB69" i="47" s="1"/>
  <c r="BC69" i="47" s="1"/>
  <c r="AT69" i="47"/>
  <c r="AR69" i="47" s="1"/>
  <c r="AS69" i="47" s="1"/>
  <c r="AH69" i="47"/>
  <c r="AC69" i="47" s="1"/>
  <c r="AG69" i="47"/>
  <c r="AF69" i="47"/>
  <c r="AE69" i="47"/>
  <c r="T69" i="47"/>
  <c r="S69" i="47"/>
  <c r="R69" i="47"/>
  <c r="P69" i="47" s="1"/>
  <c r="H69" i="47"/>
  <c r="G69" i="47"/>
  <c r="F69" i="47"/>
  <c r="E69" i="47"/>
  <c r="C69" i="47" s="1"/>
  <c r="BM68" i="47"/>
  <c r="BL68" i="47"/>
  <c r="BK68" i="47"/>
  <c r="BD68" i="47"/>
  <c r="BB68" i="47" s="1"/>
  <c r="BC68" i="47" s="1"/>
  <c r="AT68" i="47"/>
  <c r="AR68" i="47" s="1"/>
  <c r="AS68" i="47" s="1"/>
  <c r="AH68" i="47"/>
  <c r="AG68" i="47"/>
  <c r="AF68" i="47"/>
  <c r="AE68" i="47"/>
  <c r="AC68" i="47" s="1"/>
  <c r="T68" i="47"/>
  <c r="S68" i="47"/>
  <c r="R68" i="47"/>
  <c r="P68" i="47" s="1"/>
  <c r="H68" i="47"/>
  <c r="G68" i="47"/>
  <c r="F68" i="47"/>
  <c r="E68" i="47"/>
  <c r="C68" i="47"/>
  <c r="D68" i="47" s="1"/>
  <c r="BM67" i="47"/>
  <c r="BK67" i="47" s="1"/>
  <c r="BL67" i="47" s="1"/>
  <c r="BD67" i="47"/>
  <c r="BC67" i="47"/>
  <c r="BB67" i="47"/>
  <c r="AT67" i="47"/>
  <c r="AR67" i="47" s="1"/>
  <c r="AS67" i="47" s="1"/>
  <c r="AH67" i="47"/>
  <c r="AG67" i="47"/>
  <c r="AF67" i="47"/>
  <c r="AE67" i="47"/>
  <c r="AC67" i="47"/>
  <c r="AD67" i="47" s="1"/>
  <c r="T67" i="47"/>
  <c r="S67" i="47"/>
  <c r="R67" i="47"/>
  <c r="Q67" i="47"/>
  <c r="P67" i="47"/>
  <c r="H67" i="47"/>
  <c r="C67" i="47" s="1"/>
  <c r="G67" i="47"/>
  <c r="F67" i="47"/>
  <c r="E67" i="47"/>
  <c r="BM66" i="47"/>
  <c r="BK66" i="47"/>
  <c r="BL66" i="47" s="1"/>
  <c r="BD66" i="47"/>
  <c r="BB66" i="47" s="1"/>
  <c r="BC66" i="47" s="1"/>
  <c r="AT66" i="47"/>
  <c r="AS66" i="47"/>
  <c r="AR66" i="47"/>
  <c r="AH66" i="47"/>
  <c r="AC66" i="47" s="1"/>
  <c r="AG66" i="47"/>
  <c r="AF66" i="47"/>
  <c r="AE66" i="47"/>
  <c r="T66" i="47"/>
  <c r="S66" i="47"/>
  <c r="R66" i="47"/>
  <c r="P66" i="47" s="1"/>
  <c r="H66" i="47"/>
  <c r="G66" i="47"/>
  <c r="F66" i="47"/>
  <c r="E66" i="47"/>
  <c r="C66" i="47" s="1"/>
  <c r="BM65" i="47"/>
  <c r="BK65" i="47"/>
  <c r="BL65" i="47" s="1"/>
  <c r="BD65" i="47"/>
  <c r="BB65" i="47"/>
  <c r="BC65" i="47" s="1"/>
  <c r="AT65" i="47"/>
  <c r="AR65" i="47" s="1"/>
  <c r="AS65" i="47" s="1"/>
  <c r="AH65" i="47"/>
  <c r="AG65" i="47"/>
  <c r="AF65" i="47"/>
  <c r="AE65" i="47"/>
  <c r="AC65" i="47" s="1"/>
  <c r="T65" i="47"/>
  <c r="S65" i="47"/>
  <c r="R65" i="47"/>
  <c r="P65" i="47"/>
  <c r="H65" i="47"/>
  <c r="G65" i="47"/>
  <c r="F65" i="47"/>
  <c r="E65" i="47"/>
  <c r="C65" i="47" s="1"/>
  <c r="BM64" i="47"/>
  <c r="BK64" i="47" s="1"/>
  <c r="BL64" i="47" s="1"/>
  <c r="BD64" i="47"/>
  <c r="BB64" i="47"/>
  <c r="BC64" i="47" s="1"/>
  <c r="AT64" i="47"/>
  <c r="AR64" i="47"/>
  <c r="AS64" i="47" s="1"/>
  <c r="AH64" i="47"/>
  <c r="AG64" i="47"/>
  <c r="AF64" i="47"/>
  <c r="AE64" i="47"/>
  <c r="AC64" i="47" s="1"/>
  <c r="T64" i="47"/>
  <c r="S64" i="47"/>
  <c r="R64" i="47"/>
  <c r="P64" i="47"/>
  <c r="Q64" i="47" s="1"/>
  <c r="H64" i="47"/>
  <c r="G64" i="47"/>
  <c r="F64" i="47"/>
  <c r="E64" i="47"/>
  <c r="BM63" i="47"/>
  <c r="BK63" i="47" s="1"/>
  <c r="BL63" i="47" s="1"/>
  <c r="BD63" i="47"/>
  <c r="BB63" i="47" s="1"/>
  <c r="BC63" i="47" s="1"/>
  <c r="AT63" i="47"/>
  <c r="AR63" i="47"/>
  <c r="AS63" i="47" s="1"/>
  <c r="AH63" i="47"/>
  <c r="AG63" i="47"/>
  <c r="AF63" i="47"/>
  <c r="AE63" i="47"/>
  <c r="T63" i="47"/>
  <c r="S63" i="47"/>
  <c r="R63" i="47"/>
  <c r="P63" i="47" s="1"/>
  <c r="H63" i="47"/>
  <c r="G63" i="47"/>
  <c r="F63" i="47"/>
  <c r="E63" i="47"/>
  <c r="C63" i="47" s="1"/>
  <c r="D63" i="47" s="1"/>
  <c r="BM62" i="47"/>
  <c r="BK62" i="47" s="1"/>
  <c r="BL62" i="47" s="1"/>
  <c r="BD62" i="47"/>
  <c r="BB62" i="47" s="1"/>
  <c r="BC62" i="47" s="1"/>
  <c r="AT62" i="47"/>
  <c r="AR62" i="47" s="1"/>
  <c r="AS62" i="47" s="1"/>
  <c r="AH62" i="47"/>
  <c r="AG62" i="47"/>
  <c r="AF62" i="47"/>
  <c r="AE62" i="47"/>
  <c r="AC62" i="47" s="1"/>
  <c r="AD62" i="47" s="1"/>
  <c r="T62" i="47"/>
  <c r="S62" i="47"/>
  <c r="R62" i="47"/>
  <c r="P62" i="47" s="1"/>
  <c r="H62" i="47"/>
  <c r="G62" i="47"/>
  <c r="F62" i="47"/>
  <c r="E62" i="47"/>
  <c r="D62" i="47"/>
  <c r="C62" i="47"/>
  <c r="BM61" i="47"/>
  <c r="BK61" i="47" s="1"/>
  <c r="BL61" i="47"/>
  <c r="BD61" i="47"/>
  <c r="BB61" i="47" s="1"/>
  <c r="BC61" i="47" s="1"/>
  <c r="AT61" i="47"/>
  <c r="AR61" i="47" s="1"/>
  <c r="AS61" i="47" s="1"/>
  <c r="AH61" i="47"/>
  <c r="AC61" i="47" s="1"/>
  <c r="AD61" i="47" s="1"/>
  <c r="AG61" i="47"/>
  <c r="AF61" i="47"/>
  <c r="AE61" i="47"/>
  <c r="T61" i="47"/>
  <c r="S61" i="47"/>
  <c r="R61" i="47"/>
  <c r="P61" i="47" s="1"/>
  <c r="H61" i="47"/>
  <c r="G61" i="47"/>
  <c r="F61" i="47"/>
  <c r="E61" i="47"/>
  <c r="BM60" i="47"/>
  <c r="BL60" i="47"/>
  <c r="BK60" i="47"/>
  <c r="BD60" i="47"/>
  <c r="BB60" i="47" s="1"/>
  <c r="BC60" i="47"/>
  <c r="AT60" i="47"/>
  <c r="AR60" i="47" s="1"/>
  <c r="AS60" i="47" s="1"/>
  <c r="AH60" i="47"/>
  <c r="AG60" i="47"/>
  <c r="AF60" i="47"/>
  <c r="AE60" i="47"/>
  <c r="AC60" i="47" s="1"/>
  <c r="T60" i="47"/>
  <c r="S60" i="47"/>
  <c r="R60" i="47"/>
  <c r="P60" i="47" s="1"/>
  <c r="Q60" i="47" s="1"/>
  <c r="H60" i="47"/>
  <c r="G60" i="47"/>
  <c r="F60" i="47"/>
  <c r="E60" i="47"/>
  <c r="C60" i="47"/>
  <c r="BM59" i="47"/>
  <c r="BK59" i="47" s="1"/>
  <c r="BL59" i="47" s="1"/>
  <c r="BD59" i="47"/>
  <c r="BC59" i="47"/>
  <c r="BB59" i="47"/>
  <c r="AT59" i="47"/>
  <c r="AR59" i="47" s="1"/>
  <c r="AS59" i="47"/>
  <c r="AH59" i="47"/>
  <c r="AG59" i="47"/>
  <c r="AF59" i="47"/>
  <c r="AE59" i="47"/>
  <c r="AC59" i="47"/>
  <c r="T59" i="47"/>
  <c r="S59" i="47"/>
  <c r="R59" i="47"/>
  <c r="Q59" i="47"/>
  <c r="P59" i="47"/>
  <c r="H59" i="47"/>
  <c r="C59" i="47" s="1"/>
  <c r="D59" i="47" s="1"/>
  <c r="G59" i="47"/>
  <c r="F59" i="47"/>
  <c r="E59" i="47"/>
  <c r="BM58" i="47"/>
  <c r="BK58" i="47" s="1"/>
  <c r="BL58" i="47"/>
  <c r="BD58" i="47"/>
  <c r="BB58" i="47" s="1"/>
  <c r="BC58" i="47" s="1"/>
  <c r="AT58" i="47"/>
  <c r="AR58" i="47" s="1"/>
  <c r="AS58" i="47" s="1"/>
  <c r="AH58" i="47"/>
  <c r="AC58" i="47" s="1"/>
  <c r="AD58" i="47" s="1"/>
  <c r="AG58" i="47"/>
  <c r="AF58" i="47"/>
  <c r="AE58" i="47"/>
  <c r="T58" i="47"/>
  <c r="S58" i="47"/>
  <c r="R58" i="47"/>
  <c r="P58" i="47" s="1"/>
  <c r="H58" i="47"/>
  <c r="G58" i="47"/>
  <c r="F58" i="47"/>
  <c r="E58" i="47"/>
  <c r="BM57" i="47"/>
  <c r="BK57" i="47" s="1"/>
  <c r="BL57" i="47" s="1"/>
  <c r="BD57" i="47"/>
  <c r="BB57" i="47" s="1"/>
  <c r="BC57" i="47" s="1"/>
  <c r="AT57" i="47"/>
  <c r="AR57" i="47"/>
  <c r="AS57" i="47" s="1"/>
  <c r="AH57" i="47"/>
  <c r="AG57" i="47"/>
  <c r="AF57" i="47"/>
  <c r="AE57" i="47"/>
  <c r="T57" i="47"/>
  <c r="S57" i="47"/>
  <c r="R57" i="47"/>
  <c r="P57" i="47" s="1"/>
  <c r="H57" i="47"/>
  <c r="G57" i="47"/>
  <c r="F57" i="47"/>
  <c r="E57" i="47"/>
  <c r="BM56" i="47"/>
  <c r="BK56" i="47"/>
  <c r="BL56" i="47" s="1"/>
  <c r="BD56" i="47"/>
  <c r="BB56" i="47"/>
  <c r="BC56" i="47" s="1"/>
  <c r="AT56" i="47"/>
  <c r="AR56" i="47" s="1"/>
  <c r="AS56" i="47" s="1"/>
  <c r="AH56" i="47"/>
  <c r="AG56" i="47"/>
  <c r="AF56" i="47"/>
  <c r="AE56" i="47"/>
  <c r="AC56" i="47" s="1"/>
  <c r="T56" i="47"/>
  <c r="S56" i="47"/>
  <c r="R56" i="47"/>
  <c r="P56" i="47"/>
  <c r="J56" i="47"/>
  <c r="H56" i="47"/>
  <c r="G56" i="47"/>
  <c r="F56" i="47"/>
  <c r="E56" i="47"/>
  <c r="J57" i="47" s="1"/>
  <c r="C56" i="47"/>
  <c r="BM55" i="47"/>
  <c r="BK55" i="47" s="1"/>
  <c r="BL55" i="47" s="1"/>
  <c r="BD55" i="47"/>
  <c r="BC55" i="47"/>
  <c r="BB55" i="47"/>
  <c r="AT55" i="47"/>
  <c r="AR55" i="47" s="1"/>
  <c r="AS55" i="47" s="1"/>
  <c r="AH55" i="47"/>
  <c r="AG55" i="47"/>
  <c r="AF55" i="47"/>
  <c r="AC55" i="47" s="1"/>
  <c r="AE55" i="47"/>
  <c r="T55" i="47"/>
  <c r="S55" i="47"/>
  <c r="R55" i="47"/>
  <c r="Q55" i="47"/>
  <c r="P55" i="47"/>
  <c r="J55" i="47"/>
  <c r="H55" i="47"/>
  <c r="G55" i="47"/>
  <c r="F55" i="47"/>
  <c r="E55" i="47"/>
  <c r="D55" i="47"/>
  <c r="C55" i="47"/>
  <c r="BM54" i="47"/>
  <c r="BK54" i="47" s="1"/>
  <c r="BL54" i="47"/>
  <c r="BD54" i="47"/>
  <c r="BB54" i="47" s="1"/>
  <c r="BC54" i="47" s="1"/>
  <c r="AT54" i="47"/>
  <c r="AR54" i="47" s="1"/>
  <c r="AS54" i="47" s="1"/>
  <c r="AH54" i="47"/>
  <c r="AC54" i="47" s="1"/>
  <c r="AI54" i="47" s="1"/>
  <c r="AG54" i="47"/>
  <c r="AF54" i="47"/>
  <c r="AE54" i="47"/>
  <c r="T54" i="47"/>
  <c r="S54" i="47"/>
  <c r="R54" i="47"/>
  <c r="P54" i="47" s="1"/>
  <c r="Q54" i="47" s="1"/>
  <c r="H54" i="47"/>
  <c r="G54" i="47"/>
  <c r="F54" i="47"/>
  <c r="E54" i="47"/>
  <c r="BM53" i="47"/>
  <c r="BK53" i="47"/>
  <c r="BL53" i="47" s="1"/>
  <c r="BD53" i="47"/>
  <c r="BB53" i="47" s="1"/>
  <c r="BC53" i="47" s="1"/>
  <c r="AT53" i="47"/>
  <c r="AR53" i="47"/>
  <c r="AS53" i="47" s="1"/>
  <c r="AH53" i="47"/>
  <c r="AG53" i="47"/>
  <c r="AF53" i="47"/>
  <c r="AE53" i="47"/>
  <c r="T53" i="47"/>
  <c r="S53" i="47"/>
  <c r="R53" i="47"/>
  <c r="P53" i="47" s="1"/>
  <c r="Q53" i="47" s="1"/>
  <c r="H53" i="47"/>
  <c r="G53" i="47"/>
  <c r="F53" i="47"/>
  <c r="E53" i="47"/>
  <c r="BM52" i="47"/>
  <c r="BK52" i="47"/>
  <c r="BL52" i="47" s="1"/>
  <c r="BD52" i="47"/>
  <c r="BB52" i="47"/>
  <c r="BC52" i="47" s="1"/>
  <c r="AT52" i="47"/>
  <c r="AR52" i="47" s="1"/>
  <c r="AS52" i="47" s="1"/>
  <c r="AH52" i="47"/>
  <c r="AG52" i="47"/>
  <c r="AF52" i="47"/>
  <c r="AE52" i="47"/>
  <c r="T52" i="47"/>
  <c r="S52" i="47"/>
  <c r="P52" i="47" s="1"/>
  <c r="R52" i="47"/>
  <c r="J52" i="47"/>
  <c r="H52" i="47"/>
  <c r="G52" i="47"/>
  <c r="F52" i="47"/>
  <c r="E52" i="47"/>
  <c r="J53" i="47" s="1"/>
  <c r="BM51" i="47"/>
  <c r="BK51" i="47" s="1"/>
  <c r="BL51" i="47" s="1"/>
  <c r="BD51" i="47"/>
  <c r="BB51" i="47"/>
  <c r="BC51" i="47" s="1"/>
  <c r="AT51" i="47"/>
  <c r="AR51" i="47"/>
  <c r="AS51" i="47" s="1"/>
  <c r="AH51" i="47"/>
  <c r="AG51" i="47"/>
  <c r="AF51" i="47"/>
  <c r="AE51" i="47"/>
  <c r="AC51" i="47"/>
  <c r="T51" i="47"/>
  <c r="S51" i="47"/>
  <c r="R51" i="47"/>
  <c r="P51" i="47"/>
  <c r="Q51" i="47" s="1"/>
  <c r="H51" i="47"/>
  <c r="C51" i="47" s="1"/>
  <c r="G51" i="47"/>
  <c r="F51" i="47"/>
  <c r="E51" i="47"/>
  <c r="BM50" i="47"/>
  <c r="BK50" i="47"/>
  <c r="BL50" i="47" s="1"/>
  <c r="BD50" i="47"/>
  <c r="BB50" i="47" s="1"/>
  <c r="BC50" i="47" s="1"/>
  <c r="AT50" i="47"/>
  <c r="AR50" i="47" s="1"/>
  <c r="AS50" i="47" s="1"/>
  <c r="AH50" i="47"/>
  <c r="AG50" i="47"/>
  <c r="AF50" i="47"/>
  <c r="AE50" i="47"/>
  <c r="AC50" i="47"/>
  <c r="AI50" i="47" s="1"/>
  <c r="T50" i="47"/>
  <c r="S50" i="47"/>
  <c r="R50" i="47"/>
  <c r="P50" i="47" s="1"/>
  <c r="Q50" i="47" s="1"/>
  <c r="H50" i="47"/>
  <c r="G50" i="47"/>
  <c r="F50" i="47"/>
  <c r="E50" i="47"/>
  <c r="BM49" i="47"/>
  <c r="BK49" i="47"/>
  <c r="BL49" i="47" s="1"/>
  <c r="BK17" i="47" s="1"/>
  <c r="BD49" i="47"/>
  <c r="BB49" i="47" s="1"/>
  <c r="BC49" i="47" s="1"/>
  <c r="AT49" i="47"/>
  <c r="AR49" i="47"/>
  <c r="AS49" i="47" s="1"/>
  <c r="AH49" i="47"/>
  <c r="AG49" i="47"/>
  <c r="AF49" i="47"/>
  <c r="AE49" i="47"/>
  <c r="AC49" i="47" s="1"/>
  <c r="AD49" i="47" s="1"/>
  <c r="T49" i="47"/>
  <c r="S49" i="47"/>
  <c r="R49" i="47"/>
  <c r="H49" i="47"/>
  <c r="G49" i="47"/>
  <c r="F49" i="47"/>
  <c r="E49" i="47"/>
  <c r="BM48" i="47"/>
  <c r="BK48" i="47"/>
  <c r="BL48" i="47" s="1"/>
  <c r="BD48" i="47"/>
  <c r="BB48" i="47"/>
  <c r="BC48" i="47" s="1"/>
  <c r="BB17" i="47" s="1"/>
  <c r="AT48" i="47"/>
  <c r="AR48" i="47"/>
  <c r="AS48" i="47" s="1"/>
  <c r="AH48" i="47"/>
  <c r="AG48" i="47"/>
  <c r="AF48" i="47"/>
  <c r="AE48" i="47"/>
  <c r="AC48" i="47" s="1"/>
  <c r="AD48" i="47"/>
  <c r="T48" i="47"/>
  <c r="S48" i="47"/>
  <c r="P48" i="47" s="1"/>
  <c r="R48" i="47"/>
  <c r="H48" i="47"/>
  <c r="G48" i="47"/>
  <c r="F48" i="47"/>
  <c r="E48" i="47"/>
  <c r="C48" i="47" s="1"/>
  <c r="BM47" i="47"/>
  <c r="BK47" i="47"/>
  <c r="BL47" i="47" s="1"/>
  <c r="BD47" i="47"/>
  <c r="BC47" i="47"/>
  <c r="BB47" i="47"/>
  <c r="AT47" i="47"/>
  <c r="AR47" i="47" s="1"/>
  <c r="AS47" i="47" s="1"/>
  <c r="AH47" i="47"/>
  <c r="AG47" i="47"/>
  <c r="AF47" i="47"/>
  <c r="AE47" i="47"/>
  <c r="AC47" i="47" s="1"/>
  <c r="T47" i="47"/>
  <c r="S47" i="47"/>
  <c r="R47" i="47"/>
  <c r="P47" i="47"/>
  <c r="U47" i="47" s="1"/>
  <c r="H47" i="47"/>
  <c r="G47" i="47"/>
  <c r="F47" i="47"/>
  <c r="E47" i="47"/>
  <c r="C47" i="47"/>
  <c r="D47" i="47" s="1"/>
  <c r="BM46" i="47"/>
  <c r="BK46" i="47" s="1"/>
  <c r="BL46" i="47" s="1"/>
  <c r="BD46" i="47"/>
  <c r="BB46" i="47" s="1"/>
  <c r="BC46" i="47"/>
  <c r="AT46" i="47"/>
  <c r="AR46" i="47"/>
  <c r="AS46" i="47" s="1"/>
  <c r="AH46" i="47"/>
  <c r="AG46" i="47"/>
  <c r="AF46" i="47"/>
  <c r="AE46" i="47"/>
  <c r="AC46" i="47"/>
  <c r="AD46" i="47" s="1"/>
  <c r="T46" i="47"/>
  <c r="S46" i="47"/>
  <c r="R46" i="47"/>
  <c r="J46" i="47"/>
  <c r="H46" i="47"/>
  <c r="G46" i="47"/>
  <c r="F46" i="47"/>
  <c r="E46" i="47"/>
  <c r="BM45" i="47"/>
  <c r="BL45" i="47"/>
  <c r="BK45" i="47"/>
  <c r="BD45" i="47"/>
  <c r="BB45" i="47" s="1"/>
  <c r="BC45" i="47" s="1"/>
  <c r="AT45" i="47"/>
  <c r="AR45" i="47" s="1"/>
  <c r="AS45" i="47" s="1"/>
  <c r="AH45" i="47"/>
  <c r="AG45" i="47"/>
  <c r="AF45" i="47"/>
  <c r="AE45" i="47"/>
  <c r="AC45" i="47" s="1"/>
  <c r="AI45" i="47" s="1"/>
  <c r="T45" i="47"/>
  <c r="S45" i="47"/>
  <c r="R45" i="47"/>
  <c r="P45" i="47"/>
  <c r="Q45" i="47" s="1"/>
  <c r="H45" i="47"/>
  <c r="G45" i="47"/>
  <c r="C45" i="47" s="1"/>
  <c r="F45" i="47"/>
  <c r="E45" i="47"/>
  <c r="BM44" i="47"/>
  <c r="BK44" i="47" s="1"/>
  <c r="BL44" i="47"/>
  <c r="BD44" i="47"/>
  <c r="BB44" i="47" s="1"/>
  <c r="BC44" i="47" s="1"/>
  <c r="AT44" i="47"/>
  <c r="AS44" i="47"/>
  <c r="AR44" i="47"/>
  <c r="AH44" i="47"/>
  <c r="AG44" i="47"/>
  <c r="AF44" i="47"/>
  <c r="AC44" i="47" s="1"/>
  <c r="AE44" i="47"/>
  <c r="T44" i="47"/>
  <c r="S44" i="47"/>
  <c r="R44" i="47"/>
  <c r="P44" i="47" s="1"/>
  <c r="H44" i="47"/>
  <c r="G44" i="47"/>
  <c r="F44" i="47"/>
  <c r="C44" i="47" s="1"/>
  <c r="E44" i="47"/>
  <c r="BM43" i="47"/>
  <c r="BK43" i="47"/>
  <c r="BL43" i="47" s="1"/>
  <c r="BD43" i="47"/>
  <c r="BB43" i="47" s="1"/>
  <c r="BC43" i="47"/>
  <c r="AT43" i="47"/>
  <c r="AR43" i="47" s="1"/>
  <c r="AS43" i="47" s="1"/>
  <c r="AS17" i="47" s="1"/>
  <c r="AH43" i="47"/>
  <c r="AG43" i="47"/>
  <c r="AF43" i="47"/>
  <c r="AE43" i="47"/>
  <c r="AC43" i="47" s="1"/>
  <c r="T43" i="47"/>
  <c r="S43" i="47"/>
  <c r="R43" i="47"/>
  <c r="P43" i="47"/>
  <c r="Q43" i="47" s="1"/>
  <c r="H43" i="47"/>
  <c r="G43" i="47"/>
  <c r="C43" i="47" s="1"/>
  <c r="F43" i="47"/>
  <c r="E43" i="47"/>
  <c r="BM42" i="47"/>
  <c r="BK42" i="47" s="1"/>
  <c r="BD42" i="47"/>
  <c r="BB42" i="47"/>
  <c r="AT42" i="47"/>
  <c r="AR42" i="47" s="1"/>
  <c r="AH42" i="47"/>
  <c r="AG42" i="47"/>
  <c r="AF42" i="47"/>
  <c r="AE42" i="47"/>
  <c r="AC42" i="47" s="1"/>
  <c r="T42" i="47"/>
  <c r="P42" i="47" s="1"/>
  <c r="S42" i="47"/>
  <c r="R42" i="47"/>
  <c r="H42" i="47"/>
  <c r="G42" i="47"/>
  <c r="F42" i="47"/>
  <c r="E42" i="47"/>
  <c r="C42" i="47" s="1"/>
  <c r="D42" i="47" s="1"/>
  <c r="BM41" i="47"/>
  <c r="BK41" i="47"/>
  <c r="BD41" i="47"/>
  <c r="BB41" i="47"/>
  <c r="AT41" i="47"/>
  <c r="AR41" i="47" s="1"/>
  <c r="AH41" i="47"/>
  <c r="AG41" i="47"/>
  <c r="AF41" i="47"/>
  <c r="AE41" i="47"/>
  <c r="AC41" i="47" s="1"/>
  <c r="T41" i="47"/>
  <c r="S41" i="47"/>
  <c r="P41" i="47" s="1"/>
  <c r="R41" i="47"/>
  <c r="H41" i="47"/>
  <c r="G41" i="47"/>
  <c r="F41" i="47"/>
  <c r="E41" i="47"/>
  <c r="D41" i="47"/>
  <c r="C41" i="47"/>
  <c r="BM40" i="47"/>
  <c r="BK40" i="47"/>
  <c r="BD40" i="47"/>
  <c r="BB40" i="47" s="1"/>
  <c r="AT40" i="47"/>
  <c r="AR40" i="47" s="1"/>
  <c r="AH40" i="47"/>
  <c r="AG40" i="47"/>
  <c r="AF40" i="47"/>
  <c r="AE40" i="47"/>
  <c r="AC40" i="47" s="1"/>
  <c r="T40" i="47"/>
  <c r="S40" i="47"/>
  <c r="R40" i="47"/>
  <c r="P40" i="47"/>
  <c r="H40" i="47"/>
  <c r="G40" i="47"/>
  <c r="F40" i="47"/>
  <c r="E40" i="47"/>
  <c r="D40" i="47"/>
  <c r="C40" i="47"/>
  <c r="BM39" i="47"/>
  <c r="BK39" i="47"/>
  <c r="BD39" i="47"/>
  <c r="BB39" i="47" s="1"/>
  <c r="AT39" i="47"/>
  <c r="AR39" i="47" s="1"/>
  <c r="AH39" i="47"/>
  <c r="AG39" i="47"/>
  <c r="AF39" i="47"/>
  <c r="AE39" i="47"/>
  <c r="AC39" i="47" s="1"/>
  <c r="T39" i="47"/>
  <c r="S39" i="47"/>
  <c r="R39" i="47"/>
  <c r="P39" i="47"/>
  <c r="H39" i="47"/>
  <c r="G39" i="47"/>
  <c r="F39" i="47"/>
  <c r="E39" i="47"/>
  <c r="D39" i="47"/>
  <c r="C39" i="47"/>
  <c r="BM38" i="47"/>
  <c r="BK38" i="47"/>
  <c r="BD38" i="47"/>
  <c r="BB38" i="47" s="1"/>
  <c r="AT38" i="47"/>
  <c r="AR38" i="47" s="1"/>
  <c r="AH38" i="47"/>
  <c r="AG38" i="47"/>
  <c r="AF38" i="47"/>
  <c r="AE38" i="47"/>
  <c r="AC38" i="47" s="1"/>
  <c r="T38" i="47"/>
  <c r="S38" i="47"/>
  <c r="R38" i="47"/>
  <c r="P38" i="47"/>
  <c r="H38" i="47"/>
  <c r="G38" i="47"/>
  <c r="F38" i="47"/>
  <c r="E38" i="47"/>
  <c r="D38" i="47"/>
  <c r="C38" i="47"/>
  <c r="BM37" i="47"/>
  <c r="BK37" i="47"/>
  <c r="BD37" i="47"/>
  <c r="BB37" i="47" s="1"/>
  <c r="AT37" i="47"/>
  <c r="AR37" i="47" s="1"/>
  <c r="AH37" i="47"/>
  <c r="AG37" i="47"/>
  <c r="AF37" i="47"/>
  <c r="AE37" i="47"/>
  <c r="AC37" i="47" s="1"/>
  <c r="T37" i="47"/>
  <c r="S37" i="47"/>
  <c r="R37" i="47"/>
  <c r="P37" i="47"/>
  <c r="H37" i="47"/>
  <c r="G37" i="47"/>
  <c r="F37" i="47"/>
  <c r="C37" i="47" s="1"/>
  <c r="D37" i="47" s="1"/>
  <c r="E37" i="47"/>
  <c r="BM36" i="47"/>
  <c r="BK36" i="47"/>
  <c r="BD36" i="47"/>
  <c r="BB36" i="47" s="1"/>
  <c r="AT36" i="47"/>
  <c r="AR36" i="47" s="1"/>
  <c r="AH36" i="47"/>
  <c r="AG36" i="47"/>
  <c r="AF36" i="47"/>
  <c r="AE36" i="47"/>
  <c r="AC36" i="47" s="1"/>
  <c r="T36" i="47"/>
  <c r="S36" i="47"/>
  <c r="R36" i="47"/>
  <c r="P36" i="47"/>
  <c r="H36" i="47"/>
  <c r="G36" i="47"/>
  <c r="F36" i="47"/>
  <c r="C36" i="47" s="1"/>
  <c r="D36" i="47" s="1"/>
  <c r="E36" i="47"/>
  <c r="BM35" i="47"/>
  <c r="BK35" i="47"/>
  <c r="BD35" i="47"/>
  <c r="BB35" i="47" s="1"/>
  <c r="AT35" i="47"/>
  <c r="AR35" i="47" s="1"/>
  <c r="AH35" i="47"/>
  <c r="AG35" i="47"/>
  <c r="AF35" i="47"/>
  <c r="AE35" i="47"/>
  <c r="AC35" i="47" s="1"/>
  <c r="T35" i="47"/>
  <c r="S35" i="47"/>
  <c r="P35" i="47" s="1"/>
  <c r="R35" i="47"/>
  <c r="H35" i="47"/>
  <c r="G35" i="47"/>
  <c r="F35" i="47"/>
  <c r="C35" i="47" s="1"/>
  <c r="D35" i="47" s="1"/>
  <c r="E35" i="47"/>
  <c r="BM34" i="47"/>
  <c r="BK34" i="47"/>
  <c r="BD34" i="47"/>
  <c r="BB34" i="47" s="1"/>
  <c r="AT34" i="47"/>
  <c r="AR34" i="47" s="1"/>
  <c r="AH34" i="47"/>
  <c r="AG34" i="47"/>
  <c r="AF34" i="47"/>
  <c r="AE34" i="47"/>
  <c r="AC34" i="47" s="1"/>
  <c r="T34" i="47"/>
  <c r="S34" i="47"/>
  <c r="P34" i="47" s="1"/>
  <c r="R34" i="47"/>
  <c r="H34" i="47"/>
  <c r="G34" i="47"/>
  <c r="F34" i="47"/>
  <c r="E34" i="47"/>
  <c r="C34" i="47"/>
  <c r="D34" i="47" s="1"/>
  <c r="BM33" i="47"/>
  <c r="BK33" i="47"/>
  <c r="BD33" i="47"/>
  <c r="BB33" i="47" s="1"/>
  <c r="AT33" i="47"/>
  <c r="AR33" i="47" s="1"/>
  <c r="AH33" i="47"/>
  <c r="AG33" i="47"/>
  <c r="AF33" i="47"/>
  <c r="AE33" i="47"/>
  <c r="AC33" i="47" s="1"/>
  <c r="T33" i="47"/>
  <c r="S33" i="47"/>
  <c r="R33" i="47"/>
  <c r="P33" i="47" s="1"/>
  <c r="L33" i="47"/>
  <c r="H33" i="47"/>
  <c r="G33" i="47"/>
  <c r="F33" i="47"/>
  <c r="E33" i="47"/>
  <c r="C33" i="47"/>
  <c r="D33" i="47" s="1"/>
  <c r="BM32" i="47"/>
  <c r="BK32" i="47"/>
  <c r="BD32" i="47"/>
  <c r="BB32" i="47" s="1"/>
  <c r="AT32" i="47"/>
  <c r="AR32" i="47" s="1"/>
  <c r="AH32" i="47"/>
  <c r="AG32" i="47"/>
  <c r="AF32" i="47"/>
  <c r="AE32" i="47"/>
  <c r="AC32" i="47" s="1"/>
  <c r="T32" i="47"/>
  <c r="S32" i="47"/>
  <c r="R32" i="47"/>
  <c r="P32" i="47" s="1"/>
  <c r="H32" i="47"/>
  <c r="G32" i="47"/>
  <c r="F32" i="47"/>
  <c r="E32" i="47"/>
  <c r="C32" i="47"/>
  <c r="D32" i="47" s="1"/>
  <c r="BM31" i="47"/>
  <c r="BK31" i="47"/>
  <c r="BD31" i="47"/>
  <c r="BB31" i="47" s="1"/>
  <c r="AT31" i="47"/>
  <c r="AR31" i="47" s="1"/>
  <c r="AH31" i="47"/>
  <c r="AG31" i="47"/>
  <c r="AC31" i="47" s="1"/>
  <c r="AF31" i="47"/>
  <c r="AE31" i="47"/>
  <c r="T31" i="47"/>
  <c r="S31" i="47"/>
  <c r="R31" i="47"/>
  <c r="P31" i="47" s="1"/>
  <c r="H31" i="47"/>
  <c r="G31" i="47"/>
  <c r="F31" i="47"/>
  <c r="E31" i="47"/>
  <c r="C31" i="47"/>
  <c r="D31" i="47" s="1"/>
  <c r="BM30" i="47"/>
  <c r="BK30" i="47"/>
  <c r="BD30" i="47"/>
  <c r="BB30" i="47" s="1"/>
  <c r="AT30" i="47"/>
  <c r="AR30" i="47" s="1"/>
  <c r="AH30" i="47"/>
  <c r="AG30" i="47"/>
  <c r="AC30" i="47" s="1"/>
  <c r="AF30" i="47"/>
  <c r="AE30" i="47"/>
  <c r="T30" i="47"/>
  <c r="S30" i="47"/>
  <c r="R30" i="47"/>
  <c r="P30" i="47" s="1"/>
  <c r="H30" i="47"/>
  <c r="G30" i="47"/>
  <c r="F30" i="47"/>
  <c r="E30" i="47"/>
  <c r="C30" i="47"/>
  <c r="D30" i="47" s="1"/>
  <c r="BM29" i="47"/>
  <c r="BK29" i="47"/>
  <c r="BD29" i="47"/>
  <c r="BB29" i="47" s="1"/>
  <c r="AT29" i="47"/>
  <c r="AR29" i="47" s="1"/>
  <c r="AH29" i="47"/>
  <c r="AG29" i="47"/>
  <c r="AF29" i="47"/>
  <c r="AE29" i="47"/>
  <c r="AC29" i="47"/>
  <c r="T29" i="47"/>
  <c r="S29" i="47"/>
  <c r="R29" i="47"/>
  <c r="P29" i="47" s="1"/>
  <c r="H29" i="47"/>
  <c r="C29" i="47" s="1"/>
  <c r="D29" i="47" s="1"/>
  <c r="G29" i="47"/>
  <c r="F29" i="47"/>
  <c r="E29" i="47"/>
  <c r="BM28" i="47"/>
  <c r="BK28" i="47"/>
  <c r="BD28" i="47"/>
  <c r="BB28" i="47" s="1"/>
  <c r="AT28" i="47"/>
  <c r="AR28" i="47" s="1"/>
  <c r="AH28" i="47"/>
  <c r="AG28" i="47"/>
  <c r="AF28" i="47"/>
  <c r="AE28" i="47"/>
  <c r="AC28" i="47"/>
  <c r="T28" i="47"/>
  <c r="S28" i="47"/>
  <c r="R28" i="47"/>
  <c r="P28" i="47" s="1"/>
  <c r="H28" i="47"/>
  <c r="G28" i="47"/>
  <c r="F28" i="47"/>
  <c r="E28" i="47"/>
  <c r="C28" i="47" s="1"/>
  <c r="D28" i="47" s="1"/>
  <c r="BM27" i="47"/>
  <c r="BK27" i="47" s="1"/>
  <c r="BD27" i="47"/>
  <c r="BB27" i="47" s="1"/>
  <c r="AT27" i="47"/>
  <c r="AR27" i="47"/>
  <c r="AH27" i="47"/>
  <c r="AG27" i="47"/>
  <c r="AF27" i="47"/>
  <c r="AE27" i="47"/>
  <c r="AC27" i="47"/>
  <c r="T27" i="47"/>
  <c r="S27" i="47"/>
  <c r="R27" i="47"/>
  <c r="P27" i="47" s="1"/>
  <c r="H27" i="47"/>
  <c r="G27" i="47"/>
  <c r="F27" i="47"/>
  <c r="E27" i="47"/>
  <c r="C27" i="47"/>
  <c r="D27" i="47" s="1"/>
  <c r="BM26" i="47"/>
  <c r="BK26" i="47" s="1"/>
  <c r="BD26" i="47"/>
  <c r="BB26" i="47" s="1"/>
  <c r="AT26" i="47"/>
  <c r="AR26" i="47"/>
  <c r="AH26" i="47"/>
  <c r="AG26" i="47"/>
  <c r="AF26" i="47"/>
  <c r="AE26" i="47"/>
  <c r="AC26" i="47" s="1"/>
  <c r="T26" i="47"/>
  <c r="S26" i="47"/>
  <c r="R26" i="47"/>
  <c r="P26" i="47" s="1"/>
  <c r="H26" i="47"/>
  <c r="G26" i="47"/>
  <c r="F26" i="47"/>
  <c r="E26" i="47"/>
  <c r="C26" i="47" s="1"/>
  <c r="D26" i="47" s="1"/>
  <c r="BM25" i="47"/>
  <c r="BK25" i="47" s="1"/>
  <c r="BD25" i="47"/>
  <c r="BB25" i="47"/>
  <c r="AT25" i="47"/>
  <c r="AR25" i="47" s="1"/>
  <c r="AH25" i="47"/>
  <c r="AG25" i="47"/>
  <c r="AF25" i="47"/>
  <c r="AE25" i="47"/>
  <c r="AC25" i="47"/>
  <c r="T25" i="47"/>
  <c r="S25" i="47"/>
  <c r="R25" i="47"/>
  <c r="P25" i="47" s="1"/>
  <c r="H25" i="47"/>
  <c r="G25" i="47"/>
  <c r="F25" i="47"/>
  <c r="E25" i="47"/>
  <c r="C25" i="47" s="1"/>
  <c r="D25" i="47" s="1"/>
  <c r="BM24" i="47"/>
  <c r="BK24" i="47" s="1"/>
  <c r="BD24" i="47"/>
  <c r="BB24" i="47"/>
  <c r="AT24" i="47"/>
  <c r="AR24" i="47"/>
  <c r="AH24" i="47"/>
  <c r="AG24" i="47"/>
  <c r="AF24" i="47"/>
  <c r="AE24" i="47"/>
  <c r="AC24" i="47" s="1"/>
  <c r="T24" i="47"/>
  <c r="S24" i="47"/>
  <c r="R24" i="47"/>
  <c r="P24" i="47"/>
  <c r="H24" i="47"/>
  <c r="G24" i="47"/>
  <c r="C24" i="47" s="1"/>
  <c r="D24" i="47" s="1"/>
  <c r="F24" i="47"/>
  <c r="E24" i="47"/>
  <c r="BK22" i="47"/>
  <c r="BC22" i="47"/>
  <c r="BB22" i="47"/>
  <c r="AQ22" i="47"/>
  <c r="AH22" i="47"/>
  <c r="L35" i="47" s="1"/>
  <c r="AE22" i="47"/>
  <c r="L40" i="47" s="1"/>
  <c r="AB22" i="47"/>
  <c r="L39" i="47" s="1"/>
  <c r="W22" i="47"/>
  <c r="L31" i="47" s="1"/>
  <c r="T22" i="47"/>
  <c r="L38" i="47" s="1"/>
  <c r="Q22" i="47"/>
  <c r="L30" i="47" s="1"/>
  <c r="K22" i="47"/>
  <c r="L32" i="47" s="1"/>
  <c r="H22" i="47"/>
  <c r="M9" i="47" s="1"/>
  <c r="E22" i="47"/>
  <c r="L36" i="47" s="1"/>
  <c r="B22" i="47"/>
  <c r="BM21" i="47"/>
  <c r="BL21" i="47"/>
  <c r="BC21" i="47"/>
  <c r="BD21" i="47" s="1"/>
  <c r="AS21" i="47"/>
  <c r="AR21" i="47"/>
  <c r="AM21" i="47"/>
  <c r="AL21" i="47"/>
  <c r="AJ21" i="47"/>
  <c r="AI21" i="47"/>
  <c r="AF21" i="47"/>
  <c r="AG21" i="47" s="1"/>
  <c r="AD21" i="47"/>
  <c r="AC21" i="47"/>
  <c r="X21" i="47"/>
  <c r="Y21" i="47" s="1"/>
  <c r="V21" i="47"/>
  <c r="U21" i="47"/>
  <c r="R21" i="47"/>
  <c r="S21" i="47" s="1"/>
  <c r="L21" i="47"/>
  <c r="M21" i="47" s="1"/>
  <c r="I21" i="47"/>
  <c r="J21" i="47" s="1"/>
  <c r="F21" i="47"/>
  <c r="G21" i="47" s="1"/>
  <c r="C21" i="47"/>
  <c r="D21" i="47" s="1"/>
  <c r="BK20" i="47"/>
  <c r="BB20" i="47"/>
  <c r="AX7" i="47" s="1"/>
  <c r="AQ20" i="47"/>
  <c r="AH20" i="47"/>
  <c r="K35" i="47" s="1"/>
  <c r="AE20" i="47"/>
  <c r="K40" i="47" s="1"/>
  <c r="AB20" i="47"/>
  <c r="K39" i="47" s="1"/>
  <c r="W20" i="47"/>
  <c r="K31" i="47" s="1"/>
  <c r="M13" i="47" s="1"/>
  <c r="T20" i="47"/>
  <c r="K7" i="47" s="1"/>
  <c r="Q20" i="47"/>
  <c r="K30" i="47" s="1"/>
  <c r="L13" i="47" s="1"/>
  <c r="K20" i="47"/>
  <c r="K32" i="47" s="1"/>
  <c r="H20" i="47"/>
  <c r="K37" i="47" s="1"/>
  <c r="E20" i="47"/>
  <c r="K36" i="47" s="1"/>
  <c r="B20" i="47"/>
  <c r="M7" i="47" s="1"/>
  <c r="BL19" i="47"/>
  <c r="BM19" i="47" s="1"/>
  <c r="BD19" i="47"/>
  <c r="BC19" i="47"/>
  <c r="AS19" i="47"/>
  <c r="AR19" i="47"/>
  <c r="AL19" i="47"/>
  <c r="AM19" i="47" s="1"/>
  <c r="AI19" i="47"/>
  <c r="AJ19" i="47" s="1"/>
  <c r="AG19" i="47"/>
  <c r="AF19" i="47"/>
  <c r="AD19" i="47"/>
  <c r="AC19" i="47"/>
  <c r="X19" i="47"/>
  <c r="Y19" i="47" s="1"/>
  <c r="U19" i="47"/>
  <c r="V19" i="47" s="1"/>
  <c r="S19" i="47"/>
  <c r="R19" i="47"/>
  <c r="M19" i="47"/>
  <c r="L19" i="47"/>
  <c r="I19" i="47"/>
  <c r="J19" i="47" s="1"/>
  <c r="F19" i="47"/>
  <c r="G19" i="47" s="1"/>
  <c r="D19" i="47"/>
  <c r="C19" i="47"/>
  <c r="BM18" i="47"/>
  <c r="BL18" i="47"/>
  <c r="BC18" i="47"/>
  <c r="BD18" i="47" s="1"/>
  <c r="AR18" i="47"/>
  <c r="AS18" i="47" s="1"/>
  <c r="AM18" i="47"/>
  <c r="AL18" i="47"/>
  <c r="AJ18" i="47"/>
  <c r="AI18" i="47"/>
  <c r="AF18" i="47"/>
  <c r="AG18" i="47" s="1"/>
  <c r="AC18" i="47"/>
  <c r="AD18" i="47" s="1"/>
  <c r="Y18" i="47"/>
  <c r="X18" i="47"/>
  <c r="V18" i="47"/>
  <c r="U18" i="47"/>
  <c r="R18" i="47"/>
  <c r="S18" i="47" s="1"/>
  <c r="L18" i="47"/>
  <c r="M18" i="47" s="1"/>
  <c r="J18" i="47"/>
  <c r="I18" i="47"/>
  <c r="G18" i="47"/>
  <c r="F18" i="47"/>
  <c r="C18" i="47"/>
  <c r="D18" i="47" s="1"/>
  <c r="AE16" i="47"/>
  <c r="J39" i="47" s="1"/>
  <c r="T16" i="47"/>
  <c r="J31" i="47" s="1"/>
  <c r="S16" i="47"/>
  <c r="J38" i="47" s="1"/>
  <c r="F16" i="47"/>
  <c r="J36" i="47" s="1"/>
  <c r="E16" i="47"/>
  <c r="E15" i="47"/>
  <c r="M14" i="47"/>
  <c r="L14" i="47"/>
  <c r="AI12" i="47"/>
  <c r="AG16" i="47" s="1"/>
  <c r="J35" i="47" s="1"/>
  <c r="U12" i="47"/>
  <c r="U51" i="47" s="1"/>
  <c r="I12" i="47"/>
  <c r="H16" i="47" s="1"/>
  <c r="J32" i="47" s="1"/>
  <c r="L8" i="47" s="1"/>
  <c r="K9" i="47"/>
  <c r="L29" i="47" s="1"/>
  <c r="Q8" i="47"/>
  <c r="P8" i="47"/>
  <c r="O8" i="47"/>
  <c r="AW7" i="47"/>
  <c r="AV7" i="47"/>
  <c r="Q7" i="47"/>
  <c r="P7" i="47"/>
  <c r="O7" i="47"/>
  <c r="Q6" i="47"/>
  <c r="P6" i="47"/>
  <c r="O6" i="47"/>
  <c r="D45" i="47" l="1"/>
  <c r="I45" i="47"/>
  <c r="U44" i="47"/>
  <c r="Q44" i="47"/>
  <c r="Q48" i="47"/>
  <c r="U48" i="47"/>
  <c r="D51" i="47"/>
  <c r="I51" i="47"/>
  <c r="AI47" i="47"/>
  <c r="AD47" i="47"/>
  <c r="AI43" i="47"/>
  <c r="AD43" i="47"/>
  <c r="I48" i="47"/>
  <c r="D48" i="47"/>
  <c r="AD44" i="47"/>
  <c r="AI44" i="47"/>
  <c r="AI55" i="47"/>
  <c r="AD55" i="47"/>
  <c r="K13" i="47"/>
  <c r="K29" i="47"/>
  <c r="D43" i="47"/>
  <c r="I43" i="47"/>
  <c r="I44" i="47"/>
  <c r="D44" i="47"/>
  <c r="U52" i="47"/>
  <c r="Q52" i="47"/>
  <c r="K14" i="47"/>
  <c r="R16" i="47"/>
  <c r="J30" i="47" s="1"/>
  <c r="U43" i="47"/>
  <c r="U45" i="47"/>
  <c r="C46" i="47"/>
  <c r="I47" i="47"/>
  <c r="C49" i="47"/>
  <c r="C54" i="47"/>
  <c r="U54" i="47"/>
  <c r="J58" i="47"/>
  <c r="J59" i="47"/>
  <c r="C57" i="47"/>
  <c r="U66" i="47"/>
  <c r="Q66" i="47"/>
  <c r="D67" i="47"/>
  <c r="I67" i="47"/>
  <c r="AI68" i="47"/>
  <c r="AD68" i="47"/>
  <c r="I71" i="47"/>
  <c r="K38" i="47"/>
  <c r="AD45" i="47"/>
  <c r="AI46" i="47"/>
  <c r="J47" i="47"/>
  <c r="AD50" i="47"/>
  <c r="C52" i="47"/>
  <c r="AD54" i="47"/>
  <c r="AD59" i="47"/>
  <c r="AI59" i="47"/>
  <c r="AC63" i="47"/>
  <c r="C64" i="47"/>
  <c r="U64" i="47"/>
  <c r="U67" i="47"/>
  <c r="I69" i="47"/>
  <c r="D69" i="47"/>
  <c r="L37" i="47"/>
  <c r="I55" i="47"/>
  <c r="AI58" i="47"/>
  <c r="U60" i="47"/>
  <c r="AI61" i="47"/>
  <c r="AI62" i="47"/>
  <c r="I63" i="47"/>
  <c r="AD64" i="47"/>
  <c r="AI64" i="47"/>
  <c r="AD71" i="47"/>
  <c r="AI71" i="47"/>
  <c r="J33" i="47"/>
  <c r="M8" i="47" s="1"/>
  <c r="Q47" i="47"/>
  <c r="J50" i="47"/>
  <c r="U56" i="47"/>
  <c r="Q56" i="47"/>
  <c r="Q58" i="47"/>
  <c r="U58" i="47"/>
  <c r="I59" i="47"/>
  <c r="Q61" i="47"/>
  <c r="U61" i="47"/>
  <c r="D65" i="47"/>
  <c r="I65" i="47"/>
  <c r="AI65" i="47"/>
  <c r="AD65" i="47"/>
  <c r="AD69" i="47"/>
  <c r="AI69" i="47"/>
  <c r="U70" i="47"/>
  <c r="AF16" i="47"/>
  <c r="J40" i="47" s="1"/>
  <c r="K33" i="47"/>
  <c r="J48" i="47"/>
  <c r="AI48" i="47"/>
  <c r="J49" i="47"/>
  <c r="AI51" i="47"/>
  <c r="J54" i="47"/>
  <c r="U55" i="47"/>
  <c r="U57" i="47"/>
  <c r="Q57" i="47"/>
  <c r="U59" i="47"/>
  <c r="D60" i="47"/>
  <c r="I60" i="47"/>
  <c r="I66" i="47"/>
  <c r="D66" i="47"/>
  <c r="Q71" i="47"/>
  <c r="U71" i="47"/>
  <c r="J51" i="47"/>
  <c r="AD51" i="47"/>
  <c r="AC52" i="47"/>
  <c r="D56" i="47"/>
  <c r="I56" i="47"/>
  <c r="AI60" i="47"/>
  <c r="AD60" i="47"/>
  <c r="I62" i="47"/>
  <c r="U68" i="47"/>
  <c r="Q68" i="47"/>
  <c r="Q69" i="47"/>
  <c r="U69" i="47"/>
  <c r="L9" i="47"/>
  <c r="L7" i="47"/>
  <c r="G16" i="47"/>
  <c r="K8" i="47" s="1"/>
  <c r="J29" i="47" s="1"/>
  <c r="AH16" i="47"/>
  <c r="P49" i="47"/>
  <c r="AI49" i="47"/>
  <c r="C50" i="47"/>
  <c r="U53" i="47"/>
  <c r="Q62" i="47"/>
  <c r="U62" i="47"/>
  <c r="U63" i="47"/>
  <c r="Q63" i="47"/>
  <c r="AD66" i="47"/>
  <c r="AI66" i="47"/>
  <c r="P46" i="47"/>
  <c r="U50" i="47"/>
  <c r="C53" i="47"/>
  <c r="AC53" i="47"/>
  <c r="AI56" i="47"/>
  <c r="AD56" i="47"/>
  <c r="AC57" i="47"/>
  <c r="C58" i="47"/>
  <c r="C61" i="47"/>
  <c r="U65" i="47"/>
  <c r="Q65" i="47"/>
  <c r="I70" i="47"/>
  <c r="AI70" i="47"/>
  <c r="AD70" i="47"/>
  <c r="AI67" i="47"/>
  <c r="I68" i="47"/>
  <c r="Q70" i="47"/>
  <c r="D17" i="47" l="1"/>
  <c r="Q46" i="47"/>
  <c r="Q17" i="47" s="1"/>
  <c r="U46" i="47"/>
  <c r="D58" i="47"/>
  <c r="I58" i="47"/>
  <c r="I52" i="47"/>
  <c r="D52" i="47"/>
  <c r="AD57" i="47"/>
  <c r="AD17" i="47" s="1"/>
  <c r="AI57" i="47"/>
  <c r="Q49" i="47"/>
  <c r="U49" i="47"/>
  <c r="D54" i="47"/>
  <c r="I54" i="47"/>
  <c r="D50" i="47"/>
  <c r="I50" i="47"/>
  <c r="I49" i="47"/>
  <c r="D49" i="47"/>
  <c r="AI52" i="47"/>
  <c r="AD52" i="47"/>
  <c r="M12" i="47"/>
  <c r="L12" i="47"/>
  <c r="J37" i="47"/>
  <c r="K12" i="47"/>
  <c r="D64" i="47"/>
  <c r="I64" i="47"/>
  <c r="I61" i="47"/>
  <c r="D61" i="47"/>
  <c r="AD53" i="47"/>
  <c r="AI53" i="47"/>
  <c r="AD63" i="47"/>
  <c r="AI63" i="47"/>
  <c r="D46" i="47"/>
  <c r="I46" i="47"/>
  <c r="I53" i="47"/>
  <c r="D53" i="47"/>
  <c r="I57" i="47"/>
  <c r="D57" i="47"/>
  <c r="AS103" i="46" l="1"/>
  <c r="AP103" i="46"/>
  <c r="AM103" i="46"/>
  <c r="AJ103" i="46"/>
  <c r="AG103" i="46"/>
  <c r="AD103" i="46"/>
  <c r="AA103" i="46"/>
  <c r="Y103" i="46" s="1"/>
  <c r="W103" i="46"/>
  <c r="T103" i="46"/>
  <c r="Q103" i="46"/>
  <c r="O103" i="46" s="1"/>
  <c r="M103" i="46"/>
  <c r="J103" i="46"/>
  <c r="G103" i="46"/>
  <c r="D103" i="46"/>
  <c r="B103" i="46" s="1"/>
  <c r="AS102" i="46"/>
  <c r="AP102" i="46"/>
  <c r="AM102" i="46"/>
  <c r="AJ102" i="46"/>
  <c r="AG102" i="46"/>
  <c r="AD102" i="46"/>
  <c r="AA102" i="46"/>
  <c r="Y102" i="46"/>
  <c r="W102" i="46"/>
  <c r="T102" i="46"/>
  <c r="Q102" i="46"/>
  <c r="O102" i="46" s="1"/>
  <c r="M102" i="46"/>
  <c r="J102" i="46"/>
  <c r="G102" i="46"/>
  <c r="D102" i="46"/>
  <c r="B102" i="46" s="1"/>
  <c r="AS101" i="46"/>
  <c r="AP101" i="46"/>
  <c r="AM101" i="46"/>
  <c r="AJ101" i="46"/>
  <c r="AG101" i="46"/>
  <c r="AD101" i="46"/>
  <c r="AA101" i="46"/>
  <c r="Y101" i="46" s="1"/>
  <c r="W101" i="46"/>
  <c r="T101" i="46"/>
  <c r="O101" i="46" s="1"/>
  <c r="Q101" i="46"/>
  <c r="M101" i="46"/>
  <c r="J101" i="46"/>
  <c r="G101" i="46"/>
  <c r="D101" i="46"/>
  <c r="B101" i="46" s="1"/>
  <c r="AS100" i="46"/>
  <c r="AP100" i="46"/>
  <c r="AM100" i="46"/>
  <c r="AJ100" i="46"/>
  <c r="AG100" i="46"/>
  <c r="AD100" i="46"/>
  <c r="Y100" i="46" s="1"/>
  <c r="AA100" i="46"/>
  <c r="W100" i="46"/>
  <c r="T100" i="46"/>
  <c r="Q100" i="46"/>
  <c r="O100" i="46" s="1"/>
  <c r="M100" i="46"/>
  <c r="J100" i="46"/>
  <c r="G100" i="46"/>
  <c r="D100" i="46"/>
  <c r="B100" i="46" s="1"/>
  <c r="AS99" i="46"/>
  <c r="AP99" i="46"/>
  <c r="AM99" i="46"/>
  <c r="AJ99" i="46"/>
  <c r="AG99" i="46"/>
  <c r="AD99" i="46"/>
  <c r="AA99" i="46"/>
  <c r="Y99" i="46" s="1"/>
  <c r="W99" i="46"/>
  <c r="T99" i="46"/>
  <c r="Q99" i="46"/>
  <c r="O99" i="46"/>
  <c r="M99" i="46"/>
  <c r="J99" i="46"/>
  <c r="G99" i="46"/>
  <c r="D99" i="46"/>
  <c r="B99" i="46" s="1"/>
  <c r="AS98" i="46"/>
  <c r="AP98" i="46"/>
  <c r="AM98" i="46"/>
  <c r="AJ98" i="46"/>
  <c r="AG98" i="46"/>
  <c r="AD98" i="46"/>
  <c r="AA98" i="46"/>
  <c r="Y98" i="46" s="1"/>
  <c r="W98" i="46"/>
  <c r="T98" i="46"/>
  <c r="Q98" i="46"/>
  <c r="O98" i="46"/>
  <c r="M98" i="46"/>
  <c r="J98" i="46"/>
  <c r="B98" i="46" s="1"/>
  <c r="G98" i="46"/>
  <c r="D98" i="46"/>
  <c r="AS97" i="46"/>
  <c r="AP97" i="46"/>
  <c r="AM97" i="46"/>
  <c r="AJ97" i="46"/>
  <c r="AG97" i="46"/>
  <c r="Y97" i="46" s="1"/>
  <c r="AD97" i="46"/>
  <c r="AA97" i="46"/>
  <c r="W97" i="46"/>
  <c r="T97" i="46"/>
  <c r="Q97" i="46"/>
  <c r="O97" i="46" s="1"/>
  <c r="M97" i="46"/>
  <c r="J97" i="46"/>
  <c r="G97" i="46"/>
  <c r="D97" i="46"/>
  <c r="B97" i="46"/>
  <c r="AS96" i="46"/>
  <c r="AP96" i="46"/>
  <c r="AM96" i="46"/>
  <c r="AJ96" i="46"/>
  <c r="AG96" i="46"/>
  <c r="AD96" i="46"/>
  <c r="AA96" i="46"/>
  <c r="Y96" i="46"/>
  <c r="W96" i="46"/>
  <c r="T96" i="46"/>
  <c r="O96" i="46" s="1"/>
  <c r="Q96" i="46"/>
  <c r="M96" i="46"/>
  <c r="J96" i="46"/>
  <c r="G96" i="46"/>
  <c r="D96" i="46"/>
  <c r="B96" i="46"/>
  <c r="AS95" i="46"/>
  <c r="AP95" i="46"/>
  <c r="AM95" i="46"/>
  <c r="AJ95" i="46"/>
  <c r="AG95" i="46"/>
  <c r="AD95" i="46"/>
  <c r="AA95" i="46"/>
  <c r="Y95" i="46"/>
  <c r="W95" i="46"/>
  <c r="T95" i="46"/>
  <c r="Q95" i="46"/>
  <c r="O95" i="46" s="1"/>
  <c r="M95" i="46"/>
  <c r="J95" i="46"/>
  <c r="G95" i="46"/>
  <c r="D95" i="46"/>
  <c r="B95" i="46"/>
  <c r="AS94" i="46"/>
  <c r="AP94" i="46"/>
  <c r="AM94" i="46"/>
  <c r="AJ94" i="46"/>
  <c r="AG94" i="46"/>
  <c r="AD94" i="46"/>
  <c r="AA94" i="46"/>
  <c r="Y94" i="46"/>
  <c r="W94" i="46"/>
  <c r="T94" i="46"/>
  <c r="Q94" i="46"/>
  <c r="O94" i="46" s="1"/>
  <c r="M94" i="46"/>
  <c r="J94" i="46"/>
  <c r="G94" i="46"/>
  <c r="D94" i="46"/>
  <c r="B94" i="46" s="1"/>
  <c r="AS93" i="46"/>
  <c r="AP93" i="46"/>
  <c r="AM93" i="46"/>
  <c r="AJ93" i="46"/>
  <c r="AG93" i="46"/>
  <c r="AD93" i="46"/>
  <c r="AA93" i="46"/>
  <c r="Y93" i="46" s="1"/>
  <c r="W93" i="46"/>
  <c r="O93" i="46" s="1"/>
  <c r="T93" i="46"/>
  <c r="Q93" i="46"/>
  <c r="M93" i="46"/>
  <c r="J93" i="46"/>
  <c r="G93" i="46"/>
  <c r="B93" i="46" s="1"/>
  <c r="D93" i="46"/>
  <c r="AS92" i="46"/>
  <c r="AP92" i="46"/>
  <c r="AM92" i="46"/>
  <c r="AJ92" i="46"/>
  <c r="AG92" i="46"/>
  <c r="AD92" i="46"/>
  <c r="Y92" i="46" s="1"/>
  <c r="AA92" i="46"/>
  <c r="W92" i="46"/>
  <c r="T92" i="46"/>
  <c r="Q92" i="46"/>
  <c r="O92" i="46"/>
  <c r="M92" i="46"/>
  <c r="J92" i="46"/>
  <c r="G92" i="46"/>
  <c r="D92" i="46"/>
  <c r="B92" i="46" s="1"/>
  <c r="AS91" i="46"/>
  <c r="AP91" i="46"/>
  <c r="AM91" i="46"/>
  <c r="AJ91" i="46"/>
  <c r="AG91" i="46"/>
  <c r="AD91" i="46"/>
  <c r="AA91" i="46"/>
  <c r="Y91" i="46" s="1"/>
  <c r="W91" i="46"/>
  <c r="T91" i="46"/>
  <c r="Q91" i="46"/>
  <c r="O91" i="46" s="1"/>
  <c r="M91" i="46"/>
  <c r="J91" i="46"/>
  <c r="G91" i="46"/>
  <c r="D91" i="46"/>
  <c r="B91" i="46" s="1"/>
  <c r="AS90" i="46"/>
  <c r="AP90" i="46"/>
  <c r="AM90" i="46"/>
  <c r="AJ90" i="46"/>
  <c r="AG90" i="46"/>
  <c r="AD90" i="46"/>
  <c r="AA90" i="46"/>
  <c r="Y90" i="46" s="1"/>
  <c r="W90" i="46"/>
  <c r="T90" i="46"/>
  <c r="Q90" i="46"/>
  <c r="O90" i="46"/>
  <c r="M90" i="46"/>
  <c r="J90" i="46"/>
  <c r="B90" i="46" s="1"/>
  <c r="G90" i="46"/>
  <c r="D90" i="46"/>
  <c r="AS89" i="46"/>
  <c r="AP89" i="46"/>
  <c r="AM89" i="46"/>
  <c r="AJ89" i="46"/>
  <c r="AG89" i="46"/>
  <c r="Y89" i="46" s="1"/>
  <c r="AD89" i="46"/>
  <c r="AA89" i="46"/>
  <c r="W89" i="46"/>
  <c r="T89" i="46"/>
  <c r="Q89" i="46"/>
  <c r="O89" i="46" s="1"/>
  <c r="M89" i="46"/>
  <c r="B89" i="46" s="1"/>
  <c r="J89" i="46"/>
  <c r="G89" i="46"/>
  <c r="D89" i="46"/>
  <c r="AS88" i="46"/>
  <c r="AP88" i="46"/>
  <c r="AM88" i="46"/>
  <c r="AJ88" i="46"/>
  <c r="Y88" i="46" s="1"/>
  <c r="AG88" i="46"/>
  <c r="AD88" i="46"/>
  <c r="AA88" i="46"/>
  <c r="W88" i="46"/>
  <c r="T88" i="46"/>
  <c r="Q88" i="46"/>
  <c r="O88" i="46"/>
  <c r="M88" i="46"/>
  <c r="J88" i="46"/>
  <c r="G88" i="46"/>
  <c r="D88" i="46"/>
  <c r="B88" i="46"/>
  <c r="AS87" i="46"/>
  <c r="AP87" i="46"/>
  <c r="AM87" i="46"/>
  <c r="AJ87" i="46"/>
  <c r="AG87" i="46"/>
  <c r="AD87" i="46"/>
  <c r="AA87" i="46"/>
  <c r="Y87" i="46" s="1"/>
  <c r="W87" i="46"/>
  <c r="T87" i="46"/>
  <c r="Q87" i="46"/>
  <c r="O87" i="46" s="1"/>
  <c r="M87" i="46"/>
  <c r="J87" i="46"/>
  <c r="G87" i="46"/>
  <c r="D87" i="46"/>
  <c r="B87" i="46"/>
  <c r="AS86" i="46"/>
  <c r="AP86" i="46"/>
  <c r="AM86" i="46"/>
  <c r="AJ86" i="46"/>
  <c r="AG86" i="46"/>
  <c r="AD86" i="46"/>
  <c r="AA86" i="46"/>
  <c r="Y86" i="46"/>
  <c r="W86" i="46"/>
  <c r="T86" i="46"/>
  <c r="Q86" i="46"/>
  <c r="O86" i="46" s="1"/>
  <c r="M86" i="46"/>
  <c r="J86" i="46"/>
  <c r="G86" i="46"/>
  <c r="D86" i="46"/>
  <c r="B86" i="46" s="1"/>
  <c r="AS85" i="46"/>
  <c r="AP85" i="46"/>
  <c r="AM85" i="46"/>
  <c r="AJ85" i="46"/>
  <c r="AG85" i="46"/>
  <c r="AD85" i="46"/>
  <c r="AA85" i="46"/>
  <c r="Y85" i="46" s="1"/>
  <c r="W85" i="46"/>
  <c r="O85" i="46" s="1"/>
  <c r="T85" i="46"/>
  <c r="Q85" i="46"/>
  <c r="M85" i="46"/>
  <c r="J85" i="46"/>
  <c r="G85" i="46"/>
  <c r="D85" i="46"/>
  <c r="B85" i="46"/>
  <c r="AS84" i="46"/>
  <c r="AP84" i="46"/>
  <c r="AM84" i="46"/>
  <c r="AJ84" i="46"/>
  <c r="AG84" i="46"/>
  <c r="AD84" i="46"/>
  <c r="AA84" i="46"/>
  <c r="Y84" i="46"/>
  <c r="W84" i="46"/>
  <c r="T84" i="46"/>
  <c r="Q84" i="46"/>
  <c r="O84" i="46"/>
  <c r="M84" i="46"/>
  <c r="J84" i="46"/>
  <c r="G84" i="46"/>
  <c r="D84" i="46"/>
  <c r="B84" i="46" s="1"/>
  <c r="AS83" i="46"/>
  <c r="AP83" i="46"/>
  <c r="AM83" i="46"/>
  <c r="AJ83" i="46"/>
  <c r="AG83" i="46"/>
  <c r="AD83" i="46"/>
  <c r="AA83" i="46"/>
  <c r="Y83" i="46" s="1"/>
  <c r="W83" i="46"/>
  <c r="T83" i="46"/>
  <c r="Q83" i="46"/>
  <c r="O83" i="46" s="1"/>
  <c r="M83" i="46"/>
  <c r="J83" i="46"/>
  <c r="G83" i="46"/>
  <c r="D83" i="46"/>
  <c r="B83" i="46" s="1"/>
  <c r="AS82" i="46"/>
  <c r="AP82" i="46"/>
  <c r="AM82" i="46"/>
  <c r="AJ82" i="46"/>
  <c r="AG82" i="46"/>
  <c r="AD82" i="46"/>
  <c r="AA82" i="46"/>
  <c r="Y82" i="46" s="1"/>
  <c r="W82" i="46"/>
  <c r="T82" i="46"/>
  <c r="Q82" i="46"/>
  <c r="O82" i="46"/>
  <c r="M82" i="46"/>
  <c r="J82" i="46"/>
  <c r="B82" i="46" s="1"/>
  <c r="G82" i="46"/>
  <c r="D82" i="46"/>
  <c r="AS81" i="46"/>
  <c r="AP81" i="46"/>
  <c r="AM81" i="46"/>
  <c r="AJ81" i="46"/>
  <c r="AG81" i="46"/>
  <c r="Y81" i="46" s="1"/>
  <c r="AD81" i="46"/>
  <c r="AA81" i="46"/>
  <c r="W81" i="46"/>
  <c r="T81" i="46"/>
  <c r="Q81" i="46"/>
  <c r="O81" i="46" s="1"/>
  <c r="M81" i="46"/>
  <c r="B81" i="46" s="1"/>
  <c r="J81" i="46"/>
  <c r="G81" i="46"/>
  <c r="D81" i="46"/>
  <c r="AS80" i="46"/>
  <c r="AP80" i="46"/>
  <c r="AM80" i="46"/>
  <c r="AJ80" i="46"/>
  <c r="Y80" i="46" s="1"/>
  <c r="AG80" i="46"/>
  <c r="AD80" i="46"/>
  <c r="AA80" i="46"/>
  <c r="W80" i="46"/>
  <c r="T80" i="46"/>
  <c r="Q80" i="46"/>
  <c r="O80" i="46"/>
  <c r="M80" i="46"/>
  <c r="J80" i="46"/>
  <c r="G80" i="46"/>
  <c r="D80" i="46"/>
  <c r="B80" i="46"/>
  <c r="AS79" i="46"/>
  <c r="AP79" i="46"/>
  <c r="AM79" i="46"/>
  <c r="AJ79" i="46"/>
  <c r="AG79" i="46"/>
  <c r="AD79" i="46"/>
  <c r="AA79" i="46"/>
  <c r="Y79" i="46" s="1"/>
  <c r="W79" i="46"/>
  <c r="T79" i="46"/>
  <c r="Q79" i="46"/>
  <c r="O79" i="46" s="1"/>
  <c r="M79" i="46"/>
  <c r="J79" i="46"/>
  <c r="G79" i="46"/>
  <c r="D79" i="46"/>
  <c r="B79" i="46"/>
  <c r="AS78" i="46"/>
  <c r="AP78" i="46"/>
  <c r="AM78" i="46"/>
  <c r="AJ78" i="46"/>
  <c r="AG78" i="46"/>
  <c r="AD78" i="46"/>
  <c r="AA78" i="46"/>
  <c r="Y78" i="46"/>
  <c r="W78" i="46"/>
  <c r="T78" i="46"/>
  <c r="Q78" i="46"/>
  <c r="O78" i="46" s="1"/>
  <c r="M78" i="46"/>
  <c r="J78" i="46"/>
  <c r="G78" i="46"/>
  <c r="D78" i="46"/>
  <c r="B78" i="46" s="1"/>
  <c r="AS77" i="46"/>
  <c r="AP77" i="46"/>
  <c r="AM77" i="46"/>
  <c r="AJ77" i="46"/>
  <c r="AG77" i="46"/>
  <c r="AD77" i="46"/>
  <c r="AA77" i="46"/>
  <c r="Y77" i="46" s="1"/>
  <c r="W77" i="46"/>
  <c r="O77" i="46" s="1"/>
  <c r="T77" i="46"/>
  <c r="Q77" i="46"/>
  <c r="M77" i="46"/>
  <c r="J77" i="46"/>
  <c r="G77" i="46"/>
  <c r="D77" i="46"/>
  <c r="B77" i="46"/>
  <c r="AS76" i="46"/>
  <c r="AP76" i="46"/>
  <c r="AM76" i="46"/>
  <c r="AJ76" i="46"/>
  <c r="AG76" i="46"/>
  <c r="AD76" i="46"/>
  <c r="AA76" i="46"/>
  <c r="Y76" i="46"/>
  <c r="W76" i="46"/>
  <c r="T76" i="46"/>
  <c r="Q76" i="46"/>
  <c r="O76" i="46" s="1"/>
  <c r="M76" i="46"/>
  <c r="J76" i="46"/>
  <c r="G76" i="46"/>
  <c r="D76" i="46"/>
  <c r="B76" i="46" s="1"/>
  <c r="AS75" i="46"/>
  <c r="AP75" i="46"/>
  <c r="AM75" i="46"/>
  <c r="AJ75" i="46"/>
  <c r="AG75" i="46"/>
  <c r="AD75" i="46"/>
  <c r="AA75" i="46"/>
  <c r="Y75" i="46" s="1"/>
  <c r="W75" i="46"/>
  <c r="T75" i="46"/>
  <c r="Q75" i="46"/>
  <c r="O75" i="46" s="1"/>
  <c r="M75" i="46"/>
  <c r="J75" i="46"/>
  <c r="G75" i="46"/>
  <c r="D75" i="46"/>
  <c r="B75" i="46" s="1"/>
  <c r="AS74" i="46"/>
  <c r="AP74" i="46"/>
  <c r="AM74" i="46"/>
  <c r="AJ74" i="46"/>
  <c r="AG74" i="46"/>
  <c r="AD74" i="46"/>
  <c r="AA74" i="46"/>
  <c r="Y74" i="46" s="1"/>
  <c r="W74" i="46"/>
  <c r="T74" i="46"/>
  <c r="Q74" i="46"/>
  <c r="O74" i="46"/>
  <c r="M74" i="46"/>
  <c r="J74" i="46"/>
  <c r="B74" i="46" s="1"/>
  <c r="G74" i="46"/>
  <c r="D74" i="46"/>
  <c r="AS73" i="46"/>
  <c r="AP73" i="46"/>
  <c r="AM73" i="46"/>
  <c r="AJ73" i="46"/>
  <c r="AG73" i="46"/>
  <c r="Y73" i="46" s="1"/>
  <c r="AD73" i="46"/>
  <c r="AA73" i="46"/>
  <c r="W73" i="46"/>
  <c r="T73" i="46"/>
  <c r="Q73" i="46"/>
  <c r="O73" i="46" s="1"/>
  <c r="M73" i="46"/>
  <c r="J73" i="46"/>
  <c r="G73" i="46"/>
  <c r="D73" i="46"/>
  <c r="B73" i="46" s="1"/>
  <c r="AS72" i="46"/>
  <c r="AP72" i="46"/>
  <c r="AM72" i="46"/>
  <c r="AJ72" i="46"/>
  <c r="AG72" i="46"/>
  <c r="AD72" i="46"/>
  <c r="AA72" i="46"/>
  <c r="Y72" i="46" s="1"/>
  <c r="W72" i="46"/>
  <c r="T72" i="46"/>
  <c r="Q72" i="46"/>
  <c r="O72" i="46"/>
  <c r="M72" i="46"/>
  <c r="J72" i="46"/>
  <c r="G72" i="46"/>
  <c r="B72" i="46" s="1"/>
  <c r="D72" i="46"/>
  <c r="AS71" i="46"/>
  <c r="AP71" i="46"/>
  <c r="AM71" i="46"/>
  <c r="AJ71" i="46"/>
  <c r="AG71" i="46"/>
  <c r="AD71" i="46"/>
  <c r="AA71" i="46"/>
  <c r="Y71" i="46" s="1"/>
  <c r="W71" i="46"/>
  <c r="T71" i="46"/>
  <c r="Q71" i="46"/>
  <c r="O71" i="46" s="1"/>
  <c r="M71" i="46"/>
  <c r="J71" i="46"/>
  <c r="G71" i="46"/>
  <c r="D71" i="46"/>
  <c r="B71" i="46"/>
  <c r="AS70" i="46"/>
  <c r="AP70" i="46"/>
  <c r="AM70" i="46"/>
  <c r="AJ70" i="46"/>
  <c r="AG70" i="46"/>
  <c r="AD70" i="46"/>
  <c r="AA70" i="46"/>
  <c r="Y70" i="46"/>
  <c r="W70" i="46"/>
  <c r="T70" i="46"/>
  <c r="Q70" i="46"/>
  <c r="O70" i="46" s="1"/>
  <c r="M70" i="46"/>
  <c r="J70" i="46"/>
  <c r="G70" i="46"/>
  <c r="D70" i="46"/>
  <c r="B70" i="46" s="1"/>
  <c r="AS69" i="46"/>
  <c r="AP69" i="46"/>
  <c r="AM69" i="46"/>
  <c r="AJ69" i="46"/>
  <c r="AG69" i="46"/>
  <c r="AD69" i="46"/>
  <c r="AA69" i="46"/>
  <c r="Y69" i="46" s="1"/>
  <c r="W69" i="46"/>
  <c r="O69" i="46" s="1"/>
  <c r="T69" i="46"/>
  <c r="Q69" i="46"/>
  <c r="M69" i="46"/>
  <c r="J69" i="46"/>
  <c r="G69" i="46"/>
  <c r="D69" i="46"/>
  <c r="B69" i="46"/>
  <c r="AS68" i="46"/>
  <c r="AP68" i="46"/>
  <c r="AM68" i="46"/>
  <c r="AJ68" i="46"/>
  <c r="AG68" i="46"/>
  <c r="AD68" i="46"/>
  <c r="AA68" i="46"/>
  <c r="Y68" i="46"/>
  <c r="W68" i="46"/>
  <c r="T68" i="46"/>
  <c r="Q68" i="46"/>
  <c r="O68" i="46" s="1"/>
  <c r="M68" i="46"/>
  <c r="J68" i="46"/>
  <c r="G68" i="46"/>
  <c r="D68" i="46"/>
  <c r="B68" i="46" s="1"/>
  <c r="AS67" i="46"/>
  <c r="AP67" i="46"/>
  <c r="AM67" i="46"/>
  <c r="AJ67" i="46"/>
  <c r="AG67" i="46"/>
  <c r="AD67" i="46"/>
  <c r="AA67" i="46"/>
  <c r="Y67" i="46" s="1"/>
  <c r="W67" i="46"/>
  <c r="T67" i="46"/>
  <c r="Q67" i="46"/>
  <c r="O67" i="46" s="1"/>
  <c r="M67" i="46"/>
  <c r="J67" i="46"/>
  <c r="G67" i="46"/>
  <c r="D67" i="46"/>
  <c r="B67" i="46" s="1"/>
  <c r="AS66" i="46"/>
  <c r="AP66" i="46"/>
  <c r="AM66" i="46"/>
  <c r="AJ66" i="46"/>
  <c r="AG66" i="46"/>
  <c r="AD66" i="46"/>
  <c r="AA66" i="46"/>
  <c r="Y66" i="46" s="1"/>
  <c r="W66" i="46"/>
  <c r="T66" i="46"/>
  <c r="Q66" i="46"/>
  <c r="O66" i="46"/>
  <c r="M66" i="46"/>
  <c r="J66" i="46"/>
  <c r="B66" i="46" s="1"/>
  <c r="G66" i="46"/>
  <c r="D66" i="46"/>
  <c r="AS65" i="46"/>
  <c r="AP65" i="46"/>
  <c r="AM65" i="46"/>
  <c r="AJ65" i="46"/>
  <c r="AG65" i="46"/>
  <c r="Y65" i="46" s="1"/>
  <c r="AD65" i="46"/>
  <c r="AA65" i="46"/>
  <c r="W65" i="46"/>
  <c r="T65" i="46"/>
  <c r="Q65" i="46"/>
  <c r="O65" i="46" s="1"/>
  <c r="M65" i="46"/>
  <c r="J65" i="46"/>
  <c r="G65" i="46"/>
  <c r="D65" i="46"/>
  <c r="B65" i="46" s="1"/>
  <c r="AS64" i="46"/>
  <c r="AP64" i="46"/>
  <c r="AM64" i="46"/>
  <c r="AJ64" i="46"/>
  <c r="AG64" i="46"/>
  <c r="AD64" i="46"/>
  <c r="AA64" i="46"/>
  <c r="Y64" i="46" s="1"/>
  <c r="W64" i="46"/>
  <c r="T64" i="46"/>
  <c r="Q64" i="46"/>
  <c r="O64" i="46"/>
  <c r="M64" i="46"/>
  <c r="J64" i="46"/>
  <c r="G64" i="46"/>
  <c r="B64" i="46" s="1"/>
  <c r="D64" i="46"/>
  <c r="AS63" i="46"/>
  <c r="AP63" i="46"/>
  <c r="AM63" i="46"/>
  <c r="AJ63" i="46"/>
  <c r="AG63" i="46"/>
  <c r="AD63" i="46"/>
  <c r="AA63" i="46"/>
  <c r="Y63" i="46" s="1"/>
  <c r="W63" i="46"/>
  <c r="T63" i="46"/>
  <c r="Q63" i="46"/>
  <c r="O63" i="46" s="1"/>
  <c r="M63" i="46"/>
  <c r="J63" i="46"/>
  <c r="G63" i="46"/>
  <c r="D63" i="46"/>
  <c r="B63" i="46"/>
  <c r="AS62" i="46"/>
  <c r="AP62" i="46"/>
  <c r="AM62" i="46"/>
  <c r="AJ62" i="46"/>
  <c r="AG62" i="46"/>
  <c r="AD62" i="46"/>
  <c r="AA62" i="46"/>
  <c r="Y62" i="46"/>
  <c r="W62" i="46"/>
  <c r="T62" i="46"/>
  <c r="Q62" i="46"/>
  <c r="O62" i="46" s="1"/>
  <c r="M62" i="46"/>
  <c r="J62" i="46"/>
  <c r="G62" i="46"/>
  <c r="D62" i="46"/>
  <c r="B62" i="46" s="1"/>
  <c r="AS61" i="46"/>
  <c r="AP61" i="46"/>
  <c r="AM61" i="46"/>
  <c r="AJ61" i="46"/>
  <c r="AG61" i="46"/>
  <c r="AD61" i="46"/>
  <c r="AA61" i="46"/>
  <c r="Y61" i="46" s="1"/>
  <c r="W61" i="46"/>
  <c r="O61" i="46" s="1"/>
  <c r="T61" i="46"/>
  <c r="Q61" i="46"/>
  <c r="M61" i="46"/>
  <c r="J61" i="46"/>
  <c r="G61" i="46"/>
  <c r="D61" i="46"/>
  <c r="B61" i="46"/>
  <c r="AS60" i="46"/>
  <c r="AP60" i="46"/>
  <c r="AM60" i="46"/>
  <c r="AJ60" i="46"/>
  <c r="AG60" i="46"/>
  <c r="AD60" i="46"/>
  <c r="AA60" i="46"/>
  <c r="Y60" i="46"/>
  <c r="W60" i="46"/>
  <c r="T60" i="46"/>
  <c r="Q60" i="46"/>
  <c r="O60" i="46" s="1"/>
  <c r="M60" i="46"/>
  <c r="J60" i="46"/>
  <c r="G60" i="46"/>
  <c r="D60" i="46"/>
  <c r="B60" i="46" s="1"/>
  <c r="AS59" i="46"/>
  <c r="AP59" i="46"/>
  <c r="AM59" i="46"/>
  <c r="AJ59" i="46"/>
  <c r="AG59" i="46"/>
  <c r="AD59" i="46"/>
  <c r="AA59" i="46"/>
  <c r="Y59" i="46" s="1"/>
  <c r="W59" i="46"/>
  <c r="T59" i="46"/>
  <c r="Q59" i="46"/>
  <c r="O59" i="46" s="1"/>
  <c r="M59" i="46"/>
  <c r="J59" i="46"/>
  <c r="G59" i="46"/>
  <c r="D59" i="46"/>
  <c r="B59" i="46" s="1"/>
  <c r="AS58" i="46"/>
  <c r="AP58" i="46"/>
  <c r="AM58" i="46"/>
  <c r="AJ58" i="46"/>
  <c r="AG58" i="46"/>
  <c r="AD58" i="46"/>
  <c r="AA58" i="46"/>
  <c r="Y58" i="46" s="1"/>
  <c r="W58" i="46"/>
  <c r="T58" i="46"/>
  <c r="Q58" i="46"/>
  <c r="O58" i="46"/>
  <c r="M58" i="46"/>
  <c r="J58" i="46"/>
  <c r="B58" i="46" s="1"/>
  <c r="G58" i="46"/>
  <c r="D58" i="46"/>
  <c r="AS57" i="46"/>
  <c r="AP57" i="46"/>
  <c r="AM57" i="46"/>
  <c r="AJ57" i="46"/>
  <c r="AG57" i="46"/>
  <c r="Y57" i="46" s="1"/>
  <c r="AD57" i="46"/>
  <c r="AA57" i="46"/>
  <c r="W57" i="46"/>
  <c r="T57" i="46"/>
  <c r="Q57" i="46"/>
  <c r="O57" i="46" s="1"/>
  <c r="M57" i="46"/>
  <c r="J57" i="46"/>
  <c r="G57" i="46"/>
  <c r="D57" i="46"/>
  <c r="B57" i="46" s="1"/>
  <c r="AS56" i="46"/>
  <c r="AP56" i="46"/>
  <c r="AM56" i="46"/>
  <c r="AJ56" i="46"/>
  <c r="AG56" i="46"/>
  <c r="AD56" i="46"/>
  <c r="AA56" i="46"/>
  <c r="Y56" i="46" s="1"/>
  <c r="W56" i="46"/>
  <c r="T56" i="46"/>
  <c r="Q56" i="46"/>
  <c r="O56" i="46"/>
  <c r="M56" i="46"/>
  <c r="J56" i="46"/>
  <c r="G56" i="46"/>
  <c r="B56" i="46" s="1"/>
  <c r="D56" i="46"/>
  <c r="AS55" i="46"/>
  <c r="AP55" i="46"/>
  <c r="AM55" i="46"/>
  <c r="AJ55" i="46"/>
  <c r="AG55" i="46"/>
  <c r="AD55" i="46"/>
  <c r="AA55" i="46"/>
  <c r="Y55" i="46" s="1"/>
  <c r="W55" i="46"/>
  <c r="T55" i="46"/>
  <c r="Q55" i="46"/>
  <c r="O55" i="46" s="1"/>
  <c r="M55" i="46"/>
  <c r="J55" i="46"/>
  <c r="G55" i="46"/>
  <c r="D55" i="46"/>
  <c r="B55" i="46"/>
  <c r="AS54" i="46"/>
  <c r="AP54" i="46"/>
  <c r="AM54" i="46"/>
  <c r="AJ54" i="46"/>
  <c r="AG54" i="46"/>
  <c r="AD54" i="46"/>
  <c r="AA54" i="46"/>
  <c r="Y54" i="46"/>
  <c r="W54" i="46"/>
  <c r="T54" i="46"/>
  <c r="Q54" i="46"/>
  <c r="O54" i="46" s="1"/>
  <c r="M54" i="46"/>
  <c r="J54" i="46"/>
  <c r="G54" i="46"/>
  <c r="D54" i="46"/>
  <c r="B54" i="46" s="1"/>
  <c r="AS53" i="46"/>
  <c r="AP53" i="46"/>
  <c r="AM53" i="46"/>
  <c r="AJ53" i="46"/>
  <c r="AG53" i="46"/>
  <c r="AD53" i="46"/>
  <c r="AA53" i="46"/>
  <c r="Y53" i="46" s="1"/>
  <c r="W53" i="46"/>
  <c r="O53" i="46" s="1"/>
  <c r="T53" i="46"/>
  <c r="Q53" i="46"/>
  <c r="M53" i="46"/>
  <c r="J53" i="46"/>
  <c r="G53" i="46"/>
  <c r="D53" i="46"/>
  <c r="B53" i="46"/>
  <c r="AS52" i="46"/>
  <c r="AP52" i="46"/>
  <c r="AM52" i="46"/>
  <c r="AJ52" i="46"/>
  <c r="AG52" i="46"/>
  <c r="AD52" i="46"/>
  <c r="AA52" i="46"/>
  <c r="Y52" i="46"/>
  <c r="W52" i="46"/>
  <c r="T52" i="46"/>
  <c r="Q52" i="46"/>
  <c r="O52" i="46" s="1"/>
  <c r="M52" i="46"/>
  <c r="J52" i="46"/>
  <c r="G52" i="46"/>
  <c r="D52" i="46"/>
  <c r="B52" i="46" s="1"/>
  <c r="AS51" i="46"/>
  <c r="AP51" i="46"/>
  <c r="AM51" i="46"/>
  <c r="AJ51" i="46"/>
  <c r="AG51" i="46"/>
  <c r="AD51" i="46"/>
  <c r="AA51" i="46"/>
  <c r="Y51" i="46" s="1"/>
  <c r="W51" i="46"/>
  <c r="T51" i="46"/>
  <c r="Q51" i="46"/>
  <c r="O51" i="46" s="1"/>
  <c r="M51" i="46"/>
  <c r="J51" i="46"/>
  <c r="G51" i="46"/>
  <c r="D51" i="46"/>
  <c r="B51" i="46" s="1"/>
  <c r="AS50" i="46"/>
  <c r="AP50" i="46"/>
  <c r="AM50" i="46"/>
  <c r="AJ50" i="46"/>
  <c r="AG50" i="46"/>
  <c r="AD50" i="46"/>
  <c r="AA50" i="46"/>
  <c r="Y50" i="46" s="1"/>
  <c r="W50" i="46"/>
  <c r="T50" i="46"/>
  <c r="Q50" i="46"/>
  <c r="O50" i="46"/>
  <c r="M50" i="46"/>
  <c r="J50" i="46"/>
  <c r="B50" i="46" s="1"/>
  <c r="G50" i="46"/>
  <c r="D50" i="46"/>
  <c r="AS49" i="46"/>
  <c r="AP49" i="46"/>
  <c r="AM49" i="46"/>
  <c r="AJ49" i="46"/>
  <c r="AG49" i="46"/>
  <c r="Y49" i="46" s="1"/>
  <c r="AD49" i="46"/>
  <c r="AA49" i="46"/>
  <c r="W49" i="46"/>
  <c r="T49" i="46"/>
  <c r="Q49" i="46"/>
  <c r="O49" i="46" s="1"/>
  <c r="M49" i="46"/>
  <c r="J49" i="46"/>
  <c r="G49" i="46"/>
  <c r="D49" i="46"/>
  <c r="B49" i="46" s="1"/>
  <c r="AS48" i="46"/>
  <c r="AP48" i="46"/>
  <c r="AM48" i="46"/>
  <c r="AJ48" i="46"/>
  <c r="AG48" i="46"/>
  <c r="AD48" i="46"/>
  <c r="AA48" i="46"/>
  <c r="Y48" i="46" s="1"/>
  <c r="W48" i="46"/>
  <c r="T48" i="46"/>
  <c r="Q48" i="46"/>
  <c r="O48" i="46"/>
  <c r="M48" i="46"/>
  <c r="J48" i="46"/>
  <c r="G48" i="46"/>
  <c r="B48" i="46" s="1"/>
  <c r="D48" i="46"/>
  <c r="AS47" i="46"/>
  <c r="AP47" i="46"/>
  <c r="AM47" i="46"/>
  <c r="AJ47" i="46"/>
  <c r="AG47" i="46"/>
  <c r="AD47" i="46"/>
  <c r="Y47" i="46" s="1"/>
  <c r="AA47" i="46"/>
  <c r="W47" i="46"/>
  <c r="T47" i="46"/>
  <c r="Q47" i="46"/>
  <c r="O47" i="46" s="1"/>
  <c r="M47" i="46"/>
  <c r="J47" i="46"/>
  <c r="G47" i="46"/>
  <c r="D47" i="46"/>
  <c r="B47" i="46"/>
  <c r="AS46" i="46"/>
  <c r="AP46" i="46"/>
  <c r="AM46" i="46"/>
  <c r="AJ46" i="46"/>
  <c r="AG46" i="46"/>
  <c r="AD46" i="46"/>
  <c r="AA46" i="46"/>
  <c r="Y46" i="46"/>
  <c r="W46" i="46"/>
  <c r="T46" i="46"/>
  <c r="Q46" i="46"/>
  <c r="O46" i="46" s="1"/>
  <c r="M46" i="46"/>
  <c r="J46" i="46"/>
  <c r="G46" i="46"/>
  <c r="D46" i="46"/>
  <c r="B46" i="46" s="1"/>
  <c r="AS45" i="46"/>
  <c r="AP45" i="46"/>
  <c r="AM45" i="46"/>
  <c r="AJ45" i="46"/>
  <c r="AG45" i="46"/>
  <c r="AD45" i="46"/>
  <c r="AA45" i="46"/>
  <c r="Y45" i="46" s="1"/>
  <c r="W45" i="46"/>
  <c r="O45" i="46" s="1"/>
  <c r="T45" i="46"/>
  <c r="Q45" i="46"/>
  <c r="M45" i="46"/>
  <c r="J45" i="46"/>
  <c r="G45" i="46"/>
  <c r="D45" i="46"/>
  <c r="B45" i="46"/>
  <c r="AS44" i="46"/>
  <c r="AP44" i="46"/>
  <c r="AM44" i="46"/>
  <c r="AJ44" i="46"/>
  <c r="AG44" i="46"/>
  <c r="AD44" i="46"/>
  <c r="AA44" i="46"/>
  <c r="Y44" i="46"/>
  <c r="W44" i="46"/>
  <c r="T44" i="46"/>
  <c r="Q44" i="46"/>
  <c r="O44" i="46" s="1"/>
  <c r="M44" i="46"/>
  <c r="J44" i="46"/>
  <c r="G44" i="46"/>
  <c r="D44" i="46"/>
  <c r="B44" i="46" s="1"/>
  <c r="AS43" i="46"/>
  <c r="AP43" i="46"/>
  <c r="AM43" i="46"/>
  <c r="AJ43" i="46"/>
  <c r="AG43" i="46"/>
  <c r="AD43" i="46"/>
  <c r="AA43" i="46"/>
  <c r="Y43" i="46" s="1"/>
  <c r="W43" i="46"/>
  <c r="T43" i="46"/>
  <c r="Q43" i="46"/>
  <c r="O43" i="46" s="1"/>
  <c r="M43" i="46"/>
  <c r="J43" i="46"/>
  <c r="G43" i="46"/>
  <c r="D43" i="46"/>
  <c r="B43" i="46" s="1"/>
  <c r="AS42" i="46"/>
  <c r="AP42" i="46"/>
  <c r="AM42" i="46"/>
  <c r="AJ42" i="46"/>
  <c r="AG42" i="46"/>
  <c r="AD42" i="46"/>
  <c r="AA42" i="46"/>
  <c r="Y42" i="46" s="1"/>
  <c r="W42" i="46"/>
  <c r="T42" i="46"/>
  <c r="Q42" i="46"/>
  <c r="O42" i="46"/>
  <c r="M42" i="46"/>
  <c r="J42" i="46"/>
  <c r="B42" i="46" s="1"/>
  <c r="G42" i="46"/>
  <c r="D42" i="46"/>
  <c r="AS41" i="46"/>
  <c r="AP41" i="46"/>
  <c r="AM41" i="46"/>
  <c r="AJ41" i="46"/>
  <c r="AG41" i="46"/>
  <c r="Y41" i="46" s="1"/>
  <c r="AD41" i="46"/>
  <c r="AA41" i="46"/>
  <c r="W41" i="46"/>
  <c r="T41" i="46"/>
  <c r="Q41" i="46"/>
  <c r="O41" i="46" s="1"/>
  <c r="M41" i="46"/>
  <c r="J41" i="46"/>
  <c r="G41" i="46"/>
  <c r="D41" i="46"/>
  <c r="B41" i="46" s="1"/>
  <c r="AS40" i="46"/>
  <c r="AP40" i="46"/>
  <c r="AM40" i="46"/>
  <c r="AJ40" i="46"/>
  <c r="AG40" i="46"/>
  <c r="AD40" i="46"/>
  <c r="AA40" i="46"/>
  <c r="Y40" i="46" s="1"/>
  <c r="W40" i="46"/>
  <c r="T40" i="46"/>
  <c r="Q40" i="46"/>
  <c r="O40" i="46"/>
  <c r="M40" i="46"/>
  <c r="J40" i="46"/>
  <c r="G40" i="46"/>
  <c r="B40" i="46" s="1"/>
  <c r="D40" i="46"/>
  <c r="AS39" i="46"/>
  <c r="AP39" i="46"/>
  <c r="AM39" i="46"/>
  <c r="AJ39" i="46"/>
  <c r="AG39" i="46"/>
  <c r="AD39" i="46"/>
  <c r="AA39" i="46"/>
  <c r="Y39" i="46" s="1"/>
  <c r="W39" i="46"/>
  <c r="T39" i="46"/>
  <c r="Q39" i="46"/>
  <c r="O39" i="46" s="1"/>
  <c r="M39" i="46"/>
  <c r="J39" i="46"/>
  <c r="G39" i="46"/>
  <c r="D39" i="46"/>
  <c r="B39" i="46"/>
  <c r="AS38" i="46"/>
  <c r="AP38" i="46"/>
  <c r="AM38" i="46"/>
  <c r="AJ38" i="46"/>
  <c r="AG38" i="46"/>
  <c r="AD38" i="46"/>
  <c r="AA38" i="46"/>
  <c r="Y38" i="46"/>
  <c r="W38" i="46"/>
  <c r="T38" i="46"/>
  <c r="Q38" i="46"/>
  <c r="O38" i="46" s="1"/>
  <c r="M38" i="46"/>
  <c r="J38" i="46"/>
  <c r="G38" i="46"/>
  <c r="D38" i="46"/>
  <c r="B38" i="46" s="1"/>
  <c r="AS37" i="46"/>
  <c r="AP37" i="46"/>
  <c r="AM37" i="46"/>
  <c r="AJ37" i="46"/>
  <c r="AG37" i="46"/>
  <c r="AD37" i="46"/>
  <c r="AA37" i="46"/>
  <c r="Y37" i="46" s="1"/>
  <c r="W37" i="46"/>
  <c r="O37" i="46" s="1"/>
  <c r="T37" i="46"/>
  <c r="Q37" i="46"/>
  <c r="M37" i="46"/>
  <c r="J37" i="46"/>
  <c r="G37" i="46"/>
  <c r="D37" i="46"/>
  <c r="B37" i="46"/>
  <c r="AS36" i="46"/>
  <c r="AP36" i="46"/>
  <c r="AM36" i="46"/>
  <c r="AJ36" i="46"/>
  <c r="AG36" i="46"/>
  <c r="AD36" i="46"/>
  <c r="AA36" i="46"/>
  <c r="Y36" i="46"/>
  <c r="W36" i="46"/>
  <c r="T36" i="46"/>
  <c r="Q36" i="46"/>
  <c r="O36" i="46" s="1"/>
  <c r="M36" i="46"/>
  <c r="J36" i="46"/>
  <c r="G36" i="46"/>
  <c r="D36" i="46"/>
  <c r="B36" i="46" s="1"/>
  <c r="AS35" i="46"/>
  <c r="AP35" i="46"/>
  <c r="AM35" i="46"/>
  <c r="AJ35" i="46"/>
  <c r="AG35" i="46"/>
  <c r="AD35" i="46"/>
  <c r="AA35" i="46"/>
  <c r="Y35" i="46" s="1"/>
  <c r="W35" i="46"/>
  <c r="T35" i="46"/>
  <c r="Q35" i="46"/>
  <c r="O35" i="46" s="1"/>
  <c r="M35" i="46"/>
  <c r="J35" i="46"/>
  <c r="G35" i="46"/>
  <c r="D35" i="46"/>
  <c r="B35" i="46" s="1"/>
  <c r="AS34" i="46"/>
  <c r="AP34" i="46"/>
  <c r="AM34" i="46"/>
  <c r="AJ34" i="46"/>
  <c r="AG34" i="46"/>
  <c r="AD34" i="46"/>
  <c r="AA34" i="46"/>
  <c r="Y34" i="46" s="1"/>
  <c r="W34" i="46"/>
  <c r="T34" i="46"/>
  <c r="Q34" i="46"/>
  <c r="O34" i="46"/>
  <c r="M34" i="46"/>
  <c r="J34" i="46"/>
  <c r="B34" i="46" s="1"/>
  <c r="G34" i="46"/>
  <c r="D34" i="46"/>
  <c r="AS33" i="46"/>
  <c r="AP33" i="46"/>
  <c r="AM33" i="46"/>
  <c r="AJ33" i="46"/>
  <c r="AG33" i="46"/>
  <c r="Y33" i="46" s="1"/>
  <c r="AD33" i="46"/>
  <c r="AA33" i="46"/>
  <c r="W33" i="46"/>
  <c r="T33" i="46"/>
  <c r="Q33" i="46"/>
  <c r="O33" i="46" s="1"/>
  <c r="M33" i="46"/>
  <c r="J33" i="46"/>
  <c r="G33" i="46"/>
  <c r="D33" i="46"/>
  <c r="B33" i="46" s="1"/>
  <c r="AS32" i="46"/>
  <c r="AP32" i="46"/>
  <c r="AM32" i="46"/>
  <c r="AJ32" i="46"/>
  <c r="AG32" i="46"/>
  <c r="AD32" i="46"/>
  <c r="AA32" i="46"/>
  <c r="Y32" i="46" s="1"/>
  <c r="W32" i="46"/>
  <c r="T32" i="46"/>
  <c r="Q32" i="46"/>
  <c r="O32" i="46"/>
  <c r="M32" i="46"/>
  <c r="J32" i="46"/>
  <c r="G32" i="46"/>
  <c r="B32" i="46" s="1"/>
  <c r="D32" i="46"/>
  <c r="AS31" i="46"/>
  <c r="AP31" i="46"/>
  <c r="AM31" i="46"/>
  <c r="AJ31" i="46"/>
  <c r="AG31" i="46"/>
  <c r="AD31" i="46"/>
  <c r="AA31" i="46"/>
  <c r="Y31" i="46" s="1"/>
  <c r="W31" i="46"/>
  <c r="T31" i="46"/>
  <c r="Q31" i="46"/>
  <c r="O31" i="46" s="1"/>
  <c r="M31" i="46"/>
  <c r="J31" i="46"/>
  <c r="G31" i="46"/>
  <c r="D31" i="46"/>
  <c r="B31" i="46"/>
  <c r="AS30" i="46"/>
  <c r="AP30" i="46"/>
  <c r="AM30" i="46"/>
  <c r="AJ30" i="46"/>
  <c r="AG30" i="46"/>
  <c r="AD30" i="46"/>
  <c r="AA30" i="46"/>
  <c r="Y30" i="46"/>
  <c r="W30" i="46"/>
  <c r="T30" i="46"/>
  <c r="Q30" i="46"/>
  <c r="O30" i="46" s="1"/>
  <c r="M30" i="46"/>
  <c r="J30" i="46"/>
  <c r="G30" i="46"/>
  <c r="D30" i="46"/>
  <c r="B30" i="46" s="1"/>
  <c r="AS29" i="46"/>
  <c r="AP29" i="46"/>
  <c r="AM29" i="46"/>
  <c r="AJ29" i="46"/>
  <c r="AG29" i="46"/>
  <c r="AD29" i="46"/>
  <c r="AA29" i="46"/>
  <c r="Y29" i="46" s="1"/>
  <c r="W29" i="46"/>
  <c r="O29" i="46" s="1"/>
  <c r="T29" i="46"/>
  <c r="Q29" i="46"/>
  <c r="M29" i="46"/>
  <c r="J29" i="46"/>
  <c r="G29" i="46"/>
  <c r="D29" i="46"/>
  <c r="B29" i="46"/>
  <c r="AS28" i="46"/>
  <c r="AP28" i="46"/>
  <c r="AM28" i="46"/>
  <c r="AJ28" i="46"/>
  <c r="AG28" i="46"/>
  <c r="AD28" i="46"/>
  <c r="AA28" i="46"/>
  <c r="Y28" i="46"/>
  <c r="W28" i="46"/>
  <c r="T28" i="46"/>
  <c r="Q28" i="46"/>
  <c r="O28" i="46" s="1"/>
  <c r="M28" i="46"/>
  <c r="J28" i="46"/>
  <c r="G28" i="46"/>
  <c r="D28" i="46"/>
  <c r="B28" i="46" s="1"/>
  <c r="AS27" i="46"/>
  <c r="AP27" i="46"/>
  <c r="AM27" i="46"/>
  <c r="AJ27" i="46"/>
  <c r="AG27" i="46"/>
  <c r="AD27" i="46"/>
  <c r="AA27" i="46"/>
  <c r="Y27" i="46" s="1"/>
  <c r="W27" i="46"/>
  <c r="T27" i="46"/>
  <c r="Q27" i="46"/>
  <c r="O27" i="46" s="1"/>
  <c r="M27" i="46"/>
  <c r="J27" i="46"/>
  <c r="G27" i="46"/>
  <c r="D27" i="46"/>
  <c r="B27" i="46" s="1"/>
  <c r="AS26" i="46"/>
  <c r="AP26" i="46"/>
  <c r="AM26" i="46"/>
  <c r="AJ26" i="46"/>
  <c r="AG26" i="46"/>
  <c r="AD26" i="46"/>
  <c r="AA26" i="46"/>
  <c r="Y26" i="46" s="1"/>
  <c r="W26" i="46"/>
  <c r="T26" i="46"/>
  <c r="Q26" i="46"/>
  <c r="O26" i="46"/>
  <c r="M26" i="46"/>
  <c r="J26" i="46"/>
  <c r="B26" i="46" s="1"/>
  <c r="G26" i="46"/>
  <c r="D26" i="46"/>
  <c r="AS25" i="46"/>
  <c r="AP25" i="46"/>
  <c r="AM25" i="46"/>
  <c r="AJ25" i="46"/>
  <c r="AG25" i="46"/>
  <c r="Y25" i="46" s="1"/>
  <c r="AD25" i="46"/>
  <c r="AA25" i="46"/>
  <c r="W25" i="46"/>
  <c r="T25" i="46"/>
  <c r="Q25" i="46"/>
  <c r="O25" i="46" s="1"/>
  <c r="M25" i="46"/>
  <c r="J25" i="46"/>
  <c r="G25" i="46"/>
  <c r="D25" i="46"/>
  <c r="B25" i="46" s="1"/>
  <c r="AS21" i="46"/>
  <c r="AP21" i="46"/>
  <c r="AM21" i="46"/>
  <c r="AJ21" i="46"/>
  <c r="AG21" i="46"/>
  <c r="AD21" i="46"/>
  <c r="AA21" i="46"/>
  <c r="W21" i="46"/>
  <c r="T21" i="46"/>
  <c r="Q21" i="46"/>
  <c r="M21" i="46"/>
  <c r="J21" i="46"/>
  <c r="G21" i="46"/>
  <c r="D21" i="46"/>
  <c r="DI5" i="11" l="1"/>
  <c r="DH5" i="11"/>
  <c r="DG5" i="11"/>
  <c r="DF5" i="11"/>
  <c r="DG5" i="6"/>
  <c r="DH5" i="6"/>
  <c r="DI5" i="6"/>
  <c r="DF5" i="6"/>
  <c r="DD5" i="6" l="1"/>
  <c r="E15" i="5" l="1"/>
  <c r="D15" i="5"/>
  <c r="E14" i="5"/>
  <c r="D14" i="5"/>
  <c r="F15" i="5" l="1"/>
  <c r="F14" i="5"/>
  <c r="C61" i="5"/>
  <c r="C62" i="5"/>
  <c r="C64" i="5"/>
  <c r="C65" i="5" l="1"/>
  <c r="B8" i="22"/>
  <c r="B9" i="38" l="1"/>
  <c r="O8" i="11" l="1"/>
  <c r="N8" i="11"/>
  <c r="L8" i="11"/>
  <c r="K8" i="11"/>
  <c r="I8" i="11"/>
  <c r="H8" i="11"/>
  <c r="F8" i="11"/>
  <c r="E8" i="11"/>
  <c r="C8" i="11"/>
  <c r="B8" i="11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9" i="38"/>
  <c r="B10" i="38"/>
  <c r="B11" i="38"/>
  <c r="D11" i="38" s="1"/>
  <c r="B12" i="38"/>
  <c r="B13" i="38"/>
  <c r="D13" i="38" s="1"/>
  <c r="B14" i="38"/>
  <c r="D14" i="38" s="1"/>
  <c r="B15" i="38"/>
  <c r="B16" i="38"/>
  <c r="B17" i="38"/>
  <c r="B18" i="38"/>
  <c r="B19" i="38"/>
  <c r="D19" i="38" s="1"/>
  <c r="B20" i="38"/>
  <c r="B21" i="38"/>
  <c r="D21" i="38" s="1"/>
  <c r="B22" i="38"/>
  <c r="D22" i="38" s="1"/>
  <c r="B23" i="38"/>
  <c r="B24" i="38"/>
  <c r="B25" i="38"/>
  <c r="B26" i="38"/>
  <c r="B27" i="38"/>
  <c r="D27" i="38" s="1"/>
  <c r="B28" i="38"/>
  <c r="B29" i="38"/>
  <c r="D29" i="38" s="1"/>
  <c r="B30" i="38"/>
  <c r="D30" i="38" s="1"/>
  <c r="B31" i="38"/>
  <c r="B32" i="38"/>
  <c r="B33" i="38"/>
  <c r="B34" i="38"/>
  <c r="B35" i="38"/>
  <c r="D35" i="38" s="1"/>
  <c r="B36" i="38"/>
  <c r="B37" i="38"/>
  <c r="D37" i="38" s="1"/>
  <c r="B38" i="38"/>
  <c r="D38" i="38" s="1"/>
  <c r="B39" i="38"/>
  <c r="B40" i="38"/>
  <c r="B41" i="38"/>
  <c r="B42" i="38"/>
  <c r="B43" i="38"/>
  <c r="D43" i="38" s="1"/>
  <c r="B44" i="38"/>
  <c r="B45" i="38"/>
  <c r="D45" i="38" s="1"/>
  <c r="B46" i="38"/>
  <c r="D46" i="38" s="1"/>
  <c r="B47" i="38"/>
  <c r="B48" i="38"/>
  <c r="B49" i="38"/>
  <c r="B50" i="38"/>
  <c r="B51" i="38"/>
  <c r="D51" i="38" s="1"/>
  <c r="B52" i="38"/>
  <c r="B53" i="38"/>
  <c r="D53" i="38" s="1"/>
  <c r="B54" i="38"/>
  <c r="D54" i="38" s="1"/>
  <c r="B55" i="38"/>
  <c r="B56" i="38"/>
  <c r="B57" i="38"/>
  <c r="B58" i="38"/>
  <c r="B59" i="38"/>
  <c r="D59" i="38" s="1"/>
  <c r="B60" i="38"/>
  <c r="B61" i="38"/>
  <c r="D61" i="38" s="1"/>
  <c r="B62" i="38"/>
  <c r="D62" i="38" s="1"/>
  <c r="B63" i="38"/>
  <c r="B64" i="38"/>
  <c r="B65" i="38"/>
  <c r="B66" i="38"/>
  <c r="B67" i="38"/>
  <c r="D67" i="38" s="1"/>
  <c r="B68" i="38"/>
  <c r="B69" i="38"/>
  <c r="D69" i="38" s="1"/>
  <c r="B70" i="38"/>
  <c r="D70" i="38" s="1"/>
  <c r="B71" i="38"/>
  <c r="B72" i="38"/>
  <c r="B73" i="38"/>
  <c r="B74" i="38"/>
  <c r="B75" i="38"/>
  <c r="D75" i="38" s="1"/>
  <c r="B76" i="38"/>
  <c r="B77" i="38"/>
  <c r="D77" i="38" s="1"/>
  <c r="B78" i="38"/>
  <c r="D78" i="38" s="1"/>
  <c r="B79" i="38"/>
  <c r="B80" i="38"/>
  <c r="B81" i="38"/>
  <c r="B82" i="38"/>
  <c r="B83" i="38"/>
  <c r="D83" i="38" s="1"/>
  <c r="B84" i="38"/>
  <c r="B85" i="38"/>
  <c r="D85" i="38" s="1"/>
  <c r="B86" i="38"/>
  <c r="D86" i="38" s="1"/>
  <c r="B87" i="38"/>
  <c r="E8" i="6"/>
  <c r="D87" i="38" l="1"/>
  <c r="D79" i="38"/>
  <c r="D71" i="38"/>
  <c r="D63" i="38"/>
  <c r="D55" i="38"/>
  <c r="D47" i="38"/>
  <c r="D39" i="38"/>
  <c r="D31" i="38"/>
  <c r="D23" i="38"/>
  <c r="D15" i="38"/>
  <c r="D82" i="38"/>
  <c r="D74" i="38"/>
  <c r="D66" i="38"/>
  <c r="D58" i="38"/>
  <c r="D50" i="38"/>
  <c r="D42" i="38"/>
  <c r="D34" i="38"/>
  <c r="D26" i="38"/>
  <c r="D18" i="38"/>
  <c r="D10" i="38"/>
  <c r="D84" i="38"/>
  <c r="D76" i="38"/>
  <c r="D68" i="38"/>
  <c r="D60" i="38"/>
  <c r="D52" i="38"/>
  <c r="D44" i="38"/>
  <c r="D36" i="38"/>
  <c r="D28" i="38"/>
  <c r="D20" i="38"/>
  <c r="D12" i="38"/>
  <c r="D81" i="38"/>
  <c r="D73" i="38"/>
  <c r="D65" i="38"/>
  <c r="D57" i="38"/>
  <c r="D49" i="38"/>
  <c r="D41" i="38"/>
  <c r="D33" i="38"/>
  <c r="D25" i="38"/>
  <c r="D17" i="38"/>
  <c r="D9" i="38"/>
  <c r="D80" i="38"/>
  <c r="D72" i="38"/>
  <c r="D64" i="38"/>
  <c r="D56" i="38"/>
  <c r="D48" i="38"/>
  <c r="D40" i="38"/>
  <c r="D32" i="38"/>
  <c r="D24" i="38"/>
  <c r="D16" i="38"/>
  <c r="J15" i="5" l="1"/>
  <c r="K15" i="5"/>
  <c r="J14" i="5"/>
  <c r="K14" i="5"/>
  <c r="L14" i="5" s="1"/>
  <c r="J9" i="5"/>
  <c r="K9" i="5"/>
  <c r="J8" i="5"/>
  <c r="K8" i="5"/>
  <c r="L8" i="5" s="1"/>
  <c r="D9" i="5"/>
  <c r="D33" i="5" s="1"/>
  <c r="E9" i="5"/>
  <c r="D8" i="5"/>
  <c r="D32" i="5" s="1"/>
  <c r="E8" i="5"/>
  <c r="C8" i="6"/>
  <c r="F8" i="6"/>
  <c r="H8" i="6"/>
  <c r="I8" i="6"/>
  <c r="K8" i="6"/>
  <c r="L8" i="6"/>
  <c r="N8" i="6"/>
  <c r="O8" i="6"/>
  <c r="B8" i="6"/>
  <c r="L15" i="5" l="1"/>
  <c r="L9" i="5"/>
  <c r="E33" i="5"/>
  <c r="F33" i="5" s="1"/>
  <c r="F9" i="5"/>
  <c r="E32" i="5"/>
  <c r="F32" i="5" s="1"/>
  <c r="F8" i="5"/>
  <c r="K32" i="5"/>
  <c r="K33" i="5"/>
  <c r="L33" i="5" s="1"/>
  <c r="J33" i="5"/>
  <c r="J32" i="5"/>
  <c r="E29" i="5"/>
  <c r="F29" i="5" s="1"/>
  <c r="D29" i="5"/>
  <c r="B18" i="22"/>
  <c r="B17" i="22"/>
  <c r="B16" i="22"/>
  <c r="B14" i="22"/>
  <c r="B12" i="22"/>
  <c r="B10" i="22"/>
  <c r="L32" i="5" l="1"/>
  <c r="J10" i="5"/>
  <c r="E28" i="5"/>
  <c r="J6" i="5"/>
  <c r="J7" i="5" s="1"/>
  <c r="K6" i="5"/>
  <c r="D6" i="5"/>
  <c r="D7" i="5" s="1"/>
  <c r="E6" i="5"/>
  <c r="F6" i="5" s="1"/>
  <c r="E24" i="5"/>
  <c r="J24" i="5"/>
  <c r="J25" i="5" s="1"/>
  <c r="D24" i="5"/>
  <c r="D25" i="5" s="1"/>
  <c r="K24" i="5"/>
  <c r="J12" i="5"/>
  <c r="J13" i="5" s="1"/>
  <c r="D12" i="5"/>
  <c r="D13" i="5" s="1"/>
  <c r="E12" i="5"/>
  <c r="K12" i="5"/>
  <c r="E18" i="5"/>
  <c r="D18" i="5"/>
  <c r="D19" i="5" s="1"/>
  <c r="J18" i="5"/>
  <c r="J19" i="5" s="1"/>
  <c r="K18" i="5"/>
  <c r="K13" i="5" l="1"/>
  <c r="L13" i="5" s="1"/>
  <c r="L12" i="5"/>
  <c r="K7" i="5"/>
  <c r="L7" i="5" s="1"/>
  <c r="L6" i="5"/>
  <c r="K19" i="5"/>
  <c r="L19" i="5" s="1"/>
  <c r="L18" i="5"/>
  <c r="K25" i="5"/>
  <c r="L25" i="5" s="1"/>
  <c r="L24" i="5"/>
  <c r="E25" i="5"/>
  <c r="F25" i="5" s="1"/>
  <c r="F24" i="5"/>
  <c r="E19" i="5"/>
  <c r="F19" i="5" s="1"/>
  <c r="F18" i="5"/>
  <c r="E13" i="5"/>
  <c r="F13" i="5" s="1"/>
  <c r="F12" i="5"/>
  <c r="E7" i="5"/>
  <c r="F7" i="5" s="1"/>
  <c r="D31" i="5"/>
  <c r="J31" i="5"/>
  <c r="D30" i="5"/>
  <c r="E30" i="5"/>
  <c r="F30" i="5" s="1"/>
  <c r="J30" i="5"/>
  <c r="K30" i="5"/>
  <c r="J34" i="5"/>
  <c r="E34" i="5"/>
  <c r="K31" i="5" l="1"/>
  <c r="L31" i="5" s="1"/>
  <c r="H38" i="5" s="1"/>
  <c r="Q6" i="11"/>
  <c r="L30" i="5"/>
  <c r="E31" i="5"/>
  <c r="F31" i="5" s="1"/>
  <c r="BD8" i="11"/>
  <c r="H52" i="5" l="1"/>
  <c r="H40" i="5"/>
  <c r="H50" i="5"/>
  <c r="BG8" i="11"/>
  <c r="BX8" i="11"/>
  <c r="AB8" i="11"/>
  <c r="BH8" i="11"/>
  <c r="AD8" i="11"/>
  <c r="BB8" i="11"/>
  <c r="CA8" i="11"/>
  <c r="BC8" i="11"/>
  <c r="CG8" i="11"/>
  <c r="AF8" i="11"/>
  <c r="Z8" i="11"/>
  <c r="AC8" i="11"/>
  <c r="BU8" i="11"/>
  <c r="BF8" i="11"/>
  <c r="BA8" i="11"/>
  <c r="AG8" i="11"/>
  <c r="AA8" i="11"/>
  <c r="AH8" i="11"/>
  <c r="BE8" i="11"/>
  <c r="CD8" i="11"/>
  <c r="AE8" i="11"/>
  <c r="BT8" i="11"/>
  <c r="AS8" i="11"/>
  <c r="S8" i="11"/>
  <c r="AZ8" i="11"/>
  <c r="AR8" i="11"/>
  <c r="R8" i="11"/>
  <c r="AY8" i="11"/>
  <c r="AX8" i="11"/>
  <c r="X8" i="11"/>
  <c r="V8" i="11"/>
  <c r="AT8" i="11"/>
  <c r="CF8" i="11"/>
  <c r="AW8" i="11"/>
  <c r="W8" i="11"/>
  <c r="AV8" i="11"/>
  <c r="AU8" i="11"/>
  <c r="U8" i="11"/>
  <c r="Y8" i="11"/>
  <c r="CC8" i="11"/>
  <c r="T8" i="11"/>
  <c r="Q8" i="11"/>
  <c r="BZ8" i="11"/>
  <c r="BW8" i="11"/>
  <c r="BI8" i="11"/>
  <c r="CB8" i="11"/>
  <c r="BP8" i="11"/>
  <c r="AQ8" i="11"/>
  <c r="AI8" i="11"/>
  <c r="BO8" i="11"/>
  <c r="AP8" i="11"/>
  <c r="BY8" i="11"/>
  <c r="BN8" i="11"/>
  <c r="AO8" i="11"/>
  <c r="AL8" i="11"/>
  <c r="CE8" i="11"/>
  <c r="BJ8" i="11"/>
  <c r="BQ8" i="11"/>
  <c r="BM8" i="11"/>
  <c r="AN8" i="11"/>
  <c r="CH8" i="11"/>
  <c r="BV8" i="11"/>
  <c r="BL8" i="11"/>
  <c r="AM8" i="11"/>
  <c r="BK8" i="11"/>
  <c r="BR8" i="11"/>
  <c r="AK8" i="11"/>
  <c r="AJ8" i="11"/>
  <c r="C14" i="21"/>
  <c r="CW150" i="11" l="1"/>
  <c r="CV150" i="11"/>
  <c r="CT150" i="11"/>
  <c r="CS150" i="11"/>
  <c r="CQ150" i="11"/>
  <c r="CP150" i="11"/>
  <c r="CN150" i="11"/>
  <c r="CM150" i="11"/>
  <c r="CK150" i="11"/>
  <c r="CJ150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CW150" i="6"/>
  <c r="CV150" i="6"/>
  <c r="CT150" i="6"/>
  <c r="CQ150" i="6"/>
  <c r="CN150" i="6"/>
  <c r="CJ150" i="6"/>
  <c r="CK150" i="6"/>
  <c r="CS150" i="6"/>
  <c r="CP150" i="6"/>
  <c r="CM150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D28" i="5" l="1"/>
  <c r="D22" i="5"/>
  <c r="D16" i="5"/>
  <c r="D10" i="5"/>
  <c r="J29" i="5"/>
  <c r="K29" i="5"/>
  <c r="L29" i="5" s="1"/>
  <c r="CG8" i="6" l="1"/>
  <c r="BX8" i="6"/>
  <c r="BU8" i="6"/>
  <c r="CD8" i="6"/>
  <c r="CA8" i="6"/>
  <c r="BY8" i="6"/>
  <c r="BV8" i="6"/>
  <c r="CB8" i="6"/>
  <c r="CH8" i="6"/>
  <c r="CE8" i="6"/>
  <c r="BZ8" i="6"/>
  <c r="CF8" i="6"/>
  <c r="BW8" i="6"/>
  <c r="BT8" i="6"/>
  <c r="CC8" i="6"/>
  <c r="BE8" i="6"/>
  <c r="AG8" i="6"/>
  <c r="BD8" i="6"/>
  <c r="AF8" i="6"/>
  <c r="BC8" i="6"/>
  <c r="AE8" i="6"/>
  <c r="BB8" i="6"/>
  <c r="AD8" i="6"/>
  <c r="BA8" i="6"/>
  <c r="BI8" i="6"/>
  <c r="AC8" i="6"/>
  <c r="BH8" i="6"/>
  <c r="AB8" i="6"/>
  <c r="BG8" i="6"/>
  <c r="AA8" i="6"/>
  <c r="BF8" i="6"/>
  <c r="AH8" i="6"/>
  <c r="Z8" i="6"/>
  <c r="BM8" i="6"/>
  <c r="AO8" i="6"/>
  <c r="BK8" i="6"/>
  <c r="BL8" i="6"/>
  <c r="AN8" i="6"/>
  <c r="AM8" i="6"/>
  <c r="BR8" i="6"/>
  <c r="BJ8" i="6"/>
  <c r="AL8" i="6"/>
  <c r="AK8" i="6"/>
  <c r="BQ8" i="6"/>
  <c r="BP8" i="6"/>
  <c r="AJ8" i="6"/>
  <c r="AQ8" i="6"/>
  <c r="BN8" i="6"/>
  <c r="BO8" i="6"/>
  <c r="AI8" i="6"/>
  <c r="AP8" i="6"/>
  <c r="AW8" i="6"/>
  <c r="Y8" i="6"/>
  <c r="Q8" i="6"/>
  <c r="AU8" i="6"/>
  <c r="W8" i="6"/>
  <c r="AV8" i="6"/>
  <c r="X8" i="6"/>
  <c r="AT8" i="6"/>
  <c r="V8" i="6"/>
  <c r="U8" i="6"/>
  <c r="AX8" i="6"/>
  <c r="R8" i="6"/>
  <c r="AS8" i="6"/>
  <c r="AZ8" i="6"/>
  <c r="AR8" i="6"/>
  <c r="T8" i="6"/>
  <c r="AY8" i="6"/>
  <c r="S8" i="6"/>
  <c r="J28" i="5"/>
  <c r="K22" i="5"/>
  <c r="E22" i="5"/>
  <c r="J22" i="5"/>
  <c r="K16" i="5"/>
  <c r="K28" i="5"/>
  <c r="J16" i="5"/>
  <c r="K10" i="5"/>
  <c r="E10" i="5"/>
  <c r="E16" i="5"/>
  <c r="K34" i="5"/>
  <c r="AJ6" i="11" l="1"/>
  <c r="R6" i="11"/>
  <c r="AA6" i="11"/>
  <c r="AC6" i="11" l="1"/>
  <c r="T6" i="11"/>
  <c r="AL6" i="11"/>
  <c r="V6" i="11"/>
  <c r="AN6" i="11"/>
  <c r="AE6" i="11"/>
  <c r="U6" i="11"/>
  <c r="AM6" i="11"/>
  <c r="AD6" i="11"/>
  <c r="Z6" i="11"/>
  <c r="AI6" i="11"/>
  <c r="AK6" i="11"/>
  <c r="AB6" i="11"/>
  <c r="S6" i="11"/>
  <c r="AI6" i="6"/>
  <c r="Q6" i="6"/>
  <c r="Z6" i="6"/>
  <c r="T6" i="6"/>
  <c r="AL6" i="6"/>
  <c r="AC6" i="6"/>
  <c r="AJ6" i="6" l="1"/>
  <c r="U6" i="6"/>
  <c r="AE6" i="6" l="1"/>
  <c r="AN6" i="6"/>
  <c r="V6" i="6"/>
  <c r="AM6" i="6"/>
  <c r="AD6" i="6"/>
  <c r="AA6" i="6"/>
  <c r="R6" i="6"/>
  <c r="AK6" i="6" l="1"/>
  <c r="S6" i="6"/>
  <c r="AB6" i="6"/>
  <c r="D9" i="22" l="1"/>
  <c r="F5" i="11" s="1"/>
  <c r="F15" i="22"/>
  <c r="F5" i="6" l="1"/>
  <c r="F6" i="6"/>
  <c r="F6" i="11"/>
  <c r="F13" i="22"/>
  <c r="D11" i="22"/>
  <c r="I5" i="11" s="1"/>
  <c r="I5" i="6" l="1"/>
  <c r="F31" i="11"/>
  <c r="F34" i="11"/>
  <c r="F40" i="11"/>
  <c r="F48" i="11"/>
  <c r="F49" i="11"/>
  <c r="F15" i="11"/>
  <c r="F18" i="11"/>
  <c r="F27" i="11"/>
  <c r="F21" i="11"/>
  <c r="F33" i="11"/>
  <c r="F39" i="11"/>
  <c r="F47" i="11"/>
  <c r="F29" i="11"/>
  <c r="F42" i="11"/>
  <c r="F20" i="11"/>
  <c r="F24" i="11"/>
  <c r="F38" i="11"/>
  <c r="F46" i="11"/>
  <c r="F14" i="11"/>
  <c r="F11" i="11"/>
  <c r="F19" i="11"/>
  <c r="F37" i="11"/>
  <c r="F26" i="11"/>
  <c r="F45" i="11"/>
  <c r="F50" i="11"/>
  <c r="F25" i="11"/>
  <c r="F32" i="11"/>
  <c r="F36" i="11"/>
  <c r="F12" i="11"/>
  <c r="F43" i="11"/>
  <c r="F30" i="11"/>
  <c r="F23" i="11"/>
  <c r="F22" i="11"/>
  <c r="F44" i="11"/>
  <c r="F10" i="11"/>
  <c r="F28" i="11"/>
  <c r="F17" i="11"/>
  <c r="F35" i="11"/>
  <c r="F41" i="11"/>
  <c r="F13" i="11"/>
  <c r="F16" i="11"/>
  <c r="F35" i="6"/>
  <c r="F22" i="6"/>
  <c r="F24" i="6"/>
  <c r="F41" i="6"/>
  <c r="F32" i="6"/>
  <c r="F10" i="6"/>
  <c r="F12" i="6"/>
  <c r="F39" i="6"/>
  <c r="F26" i="6"/>
  <c r="F13" i="6"/>
  <c r="F45" i="6"/>
  <c r="F28" i="6"/>
  <c r="F23" i="6"/>
  <c r="F44" i="6"/>
  <c r="F31" i="6"/>
  <c r="F11" i="6"/>
  <c r="F43" i="6"/>
  <c r="F30" i="6"/>
  <c r="F17" i="6"/>
  <c r="F49" i="6"/>
  <c r="F29" i="6"/>
  <c r="F37" i="6"/>
  <c r="F15" i="6"/>
  <c r="F47" i="6"/>
  <c r="F34" i="6"/>
  <c r="F21" i="6"/>
  <c r="F16" i="6"/>
  <c r="F50" i="6"/>
  <c r="F19" i="6"/>
  <c r="F20" i="6"/>
  <c r="F38" i="6"/>
  <c r="F25" i="6"/>
  <c r="F48" i="6"/>
  <c r="F42" i="6"/>
  <c r="F18" i="6"/>
  <c r="F27" i="6"/>
  <c r="F14" i="6"/>
  <c r="F46" i="6"/>
  <c r="F33" i="6"/>
  <c r="F40" i="6"/>
  <c r="F36" i="6"/>
  <c r="I6" i="11"/>
  <c r="I6" i="6"/>
  <c r="E13" i="22"/>
  <c r="K5" i="6" s="1"/>
  <c r="E9" i="22" l="1"/>
  <c r="K5" i="11"/>
  <c r="F11" i="22"/>
  <c r="D15" i="22"/>
  <c r="O5" i="11" s="1"/>
  <c r="E15" i="22"/>
  <c r="N5" i="11" s="1"/>
  <c r="K6" i="11"/>
  <c r="K6" i="6"/>
  <c r="I33" i="6"/>
  <c r="I24" i="6"/>
  <c r="I15" i="6"/>
  <c r="I47" i="6"/>
  <c r="I34" i="6"/>
  <c r="I37" i="6"/>
  <c r="I28" i="6"/>
  <c r="I19" i="6"/>
  <c r="I50" i="6"/>
  <c r="I38" i="6"/>
  <c r="I41" i="6"/>
  <c r="I32" i="6"/>
  <c r="I23" i="6"/>
  <c r="I10" i="6"/>
  <c r="I42" i="6"/>
  <c r="I13" i="6"/>
  <c r="I45" i="6"/>
  <c r="I36" i="6"/>
  <c r="I27" i="6"/>
  <c r="I14" i="6"/>
  <c r="I46" i="6"/>
  <c r="I17" i="6"/>
  <c r="I49" i="6"/>
  <c r="I40" i="6"/>
  <c r="I31" i="6"/>
  <c r="I18" i="6"/>
  <c r="I21" i="6"/>
  <c r="I12" i="6"/>
  <c r="I44" i="6"/>
  <c r="I35" i="6"/>
  <c r="I22" i="6"/>
  <c r="I25" i="6"/>
  <c r="I16" i="6"/>
  <c r="I48" i="6"/>
  <c r="I39" i="6"/>
  <c r="I26" i="6"/>
  <c r="I29" i="6"/>
  <c r="I20" i="6"/>
  <c r="I11" i="6"/>
  <c r="I43" i="6"/>
  <c r="I30" i="6"/>
  <c r="I37" i="11"/>
  <c r="I26" i="11"/>
  <c r="I28" i="11"/>
  <c r="I50" i="11"/>
  <c r="I32" i="11"/>
  <c r="I38" i="11"/>
  <c r="I36" i="11"/>
  <c r="I12" i="11"/>
  <c r="I27" i="11"/>
  <c r="I30" i="11"/>
  <c r="I23" i="11"/>
  <c r="I10" i="11"/>
  <c r="I25" i="11"/>
  <c r="I48" i="11"/>
  <c r="I13" i="11"/>
  <c r="I18" i="11"/>
  <c r="I22" i="11"/>
  <c r="I35" i="11"/>
  <c r="I44" i="11"/>
  <c r="I47" i="11"/>
  <c r="I15" i="11"/>
  <c r="I17" i="11"/>
  <c r="I11" i="11"/>
  <c r="I34" i="11"/>
  <c r="I41" i="11"/>
  <c r="I46" i="11"/>
  <c r="I49" i="11"/>
  <c r="I31" i="11"/>
  <c r="I42" i="11"/>
  <c r="I33" i="11"/>
  <c r="I40" i="11"/>
  <c r="I45" i="11"/>
  <c r="I29" i="11"/>
  <c r="I21" i="11"/>
  <c r="I19" i="11"/>
  <c r="I24" i="11"/>
  <c r="I39" i="11"/>
  <c r="I43" i="11"/>
  <c r="I14" i="11"/>
  <c r="I20" i="11"/>
  <c r="I16" i="11"/>
  <c r="E6" i="11" l="1"/>
  <c r="E6" i="6"/>
  <c r="E5" i="6"/>
  <c r="E5" i="11"/>
  <c r="O5" i="6"/>
  <c r="N5" i="6"/>
  <c r="E11" i="22"/>
  <c r="H5" i="11" s="1"/>
  <c r="D13" i="22"/>
  <c r="L5" i="11" s="1"/>
  <c r="K18" i="6"/>
  <c r="K50" i="6"/>
  <c r="K41" i="6"/>
  <c r="K32" i="6"/>
  <c r="K23" i="6"/>
  <c r="K22" i="6"/>
  <c r="K13" i="6"/>
  <c r="K45" i="6"/>
  <c r="K36" i="6"/>
  <c r="K27" i="6"/>
  <c r="K26" i="6"/>
  <c r="K17" i="6"/>
  <c r="K49" i="6"/>
  <c r="K40" i="6"/>
  <c r="K31" i="6"/>
  <c r="K30" i="6"/>
  <c r="K21" i="6"/>
  <c r="K12" i="6"/>
  <c r="K44" i="6"/>
  <c r="K35" i="6"/>
  <c r="K34" i="6"/>
  <c r="K25" i="6"/>
  <c r="K16" i="6"/>
  <c r="K48" i="6"/>
  <c r="K39" i="6"/>
  <c r="K38" i="6"/>
  <c r="K29" i="6"/>
  <c r="K20" i="6"/>
  <c r="K11" i="6"/>
  <c r="K43" i="6"/>
  <c r="K10" i="6"/>
  <c r="K42" i="6"/>
  <c r="K33" i="6"/>
  <c r="K24" i="6"/>
  <c r="K15" i="6"/>
  <c r="K47" i="6"/>
  <c r="K14" i="6"/>
  <c r="K28" i="6"/>
  <c r="K46" i="6"/>
  <c r="K37" i="6"/>
  <c r="K19" i="6"/>
  <c r="N6" i="6"/>
  <c r="N6" i="11"/>
  <c r="K10" i="11"/>
  <c r="K48" i="11"/>
  <c r="K49" i="11"/>
  <c r="K15" i="11"/>
  <c r="K35" i="11"/>
  <c r="K13" i="11"/>
  <c r="K47" i="11"/>
  <c r="K29" i="11"/>
  <c r="K31" i="11"/>
  <c r="K34" i="11"/>
  <c r="K44" i="11"/>
  <c r="K46" i="11"/>
  <c r="K17" i="11"/>
  <c r="K21" i="11"/>
  <c r="K33" i="11"/>
  <c r="K41" i="11"/>
  <c r="K45" i="11"/>
  <c r="K14" i="11"/>
  <c r="K20" i="11"/>
  <c r="K24" i="11"/>
  <c r="K37" i="11"/>
  <c r="K40" i="11"/>
  <c r="K43" i="11"/>
  <c r="K50" i="11"/>
  <c r="K19" i="11"/>
  <c r="K11" i="11"/>
  <c r="K36" i="11"/>
  <c r="K39" i="11"/>
  <c r="K42" i="11"/>
  <c r="K30" i="11"/>
  <c r="K32" i="11"/>
  <c r="K25" i="11"/>
  <c r="K38" i="11"/>
  <c r="K28" i="11"/>
  <c r="K18" i="11"/>
  <c r="K23" i="11"/>
  <c r="K12" i="11"/>
  <c r="K26" i="11"/>
  <c r="K27" i="11"/>
  <c r="K16" i="11"/>
  <c r="K22" i="11"/>
  <c r="O6" i="11"/>
  <c r="O6" i="6"/>
  <c r="L5" i="6" l="1"/>
  <c r="E35" i="6"/>
  <c r="G35" i="6" s="1"/>
  <c r="E26" i="6"/>
  <c r="G26" i="6" s="1"/>
  <c r="E17" i="6"/>
  <c r="G17" i="6" s="1"/>
  <c r="E49" i="6"/>
  <c r="G49" i="6" s="1"/>
  <c r="E40" i="6"/>
  <c r="G40" i="6" s="1"/>
  <c r="E46" i="6"/>
  <c r="G46" i="6" s="1"/>
  <c r="E39" i="6"/>
  <c r="G39" i="6" s="1"/>
  <c r="E30" i="6"/>
  <c r="G30" i="6" s="1"/>
  <c r="E21" i="6"/>
  <c r="G21" i="6" s="1"/>
  <c r="E12" i="6"/>
  <c r="G12" i="6" s="1"/>
  <c r="E44" i="6"/>
  <c r="G44" i="6" s="1"/>
  <c r="E11" i="6"/>
  <c r="G11" i="6" s="1"/>
  <c r="E43" i="6"/>
  <c r="G43" i="6" s="1"/>
  <c r="E34" i="6"/>
  <c r="G34" i="6" s="1"/>
  <c r="E25" i="6"/>
  <c r="G25" i="6" s="1"/>
  <c r="E16" i="6"/>
  <c r="G16" i="6" s="1"/>
  <c r="E48" i="6"/>
  <c r="G48" i="6" s="1"/>
  <c r="E14" i="6"/>
  <c r="G14" i="6" s="1"/>
  <c r="E15" i="6"/>
  <c r="G15" i="6" s="1"/>
  <c r="E47" i="6"/>
  <c r="G47" i="6" s="1"/>
  <c r="E38" i="6"/>
  <c r="G38" i="6" s="1"/>
  <c r="E29" i="6"/>
  <c r="G29" i="6" s="1"/>
  <c r="E20" i="6"/>
  <c r="G20" i="6" s="1"/>
  <c r="E19" i="6"/>
  <c r="G19" i="6" s="1"/>
  <c r="E10" i="6"/>
  <c r="G10" i="6" s="1"/>
  <c r="E42" i="6"/>
  <c r="G42" i="6" s="1"/>
  <c r="E33" i="6"/>
  <c r="G33" i="6" s="1"/>
  <c r="E24" i="6"/>
  <c r="G24" i="6" s="1"/>
  <c r="E23" i="6"/>
  <c r="G23" i="6" s="1"/>
  <c r="E27" i="6"/>
  <c r="G27" i="6" s="1"/>
  <c r="E18" i="6"/>
  <c r="G18" i="6" s="1"/>
  <c r="E50" i="6"/>
  <c r="G50" i="6" s="1"/>
  <c r="E41" i="6"/>
  <c r="G41" i="6" s="1"/>
  <c r="E32" i="6"/>
  <c r="G32" i="6" s="1"/>
  <c r="E37" i="6"/>
  <c r="G37" i="6" s="1"/>
  <c r="E31" i="6"/>
  <c r="G31" i="6" s="1"/>
  <c r="E22" i="6"/>
  <c r="G22" i="6" s="1"/>
  <c r="E13" i="6"/>
  <c r="G13" i="6" s="1"/>
  <c r="E45" i="6"/>
  <c r="G45" i="6" s="1"/>
  <c r="E36" i="6"/>
  <c r="G36" i="6" s="1"/>
  <c r="E28" i="6"/>
  <c r="G28" i="6" s="1"/>
  <c r="E50" i="11"/>
  <c r="G50" i="11" s="1"/>
  <c r="E20" i="11"/>
  <c r="G20" i="11" s="1"/>
  <c r="E24" i="11"/>
  <c r="G24" i="11" s="1"/>
  <c r="E41" i="11"/>
  <c r="G41" i="11" s="1"/>
  <c r="E46" i="11"/>
  <c r="G46" i="11" s="1"/>
  <c r="E14" i="11"/>
  <c r="G14" i="11" s="1"/>
  <c r="E10" i="11"/>
  <c r="G10" i="11" s="1"/>
  <c r="E30" i="11"/>
  <c r="G30" i="11" s="1"/>
  <c r="E19" i="11"/>
  <c r="G19" i="11" s="1"/>
  <c r="E12" i="11"/>
  <c r="G12" i="11" s="1"/>
  <c r="E40" i="11"/>
  <c r="G40" i="11" s="1"/>
  <c r="E45" i="11"/>
  <c r="G45" i="11" s="1"/>
  <c r="E27" i="11"/>
  <c r="G27" i="11" s="1"/>
  <c r="E18" i="11"/>
  <c r="G18" i="11" s="1"/>
  <c r="E32" i="11"/>
  <c r="G32" i="11" s="1"/>
  <c r="E37" i="11"/>
  <c r="G37" i="11" s="1"/>
  <c r="E39" i="11"/>
  <c r="G39" i="11" s="1"/>
  <c r="E43" i="11"/>
  <c r="G43" i="11" s="1"/>
  <c r="E11" i="11"/>
  <c r="G11" i="11" s="1"/>
  <c r="E17" i="11"/>
  <c r="G17" i="11" s="1"/>
  <c r="E23" i="11"/>
  <c r="G23" i="11" s="1"/>
  <c r="E36" i="11"/>
  <c r="G36" i="11" s="1"/>
  <c r="E38" i="11"/>
  <c r="G38" i="11" s="1"/>
  <c r="E42" i="11"/>
  <c r="G42" i="11" s="1"/>
  <c r="E15" i="11"/>
  <c r="G15" i="11" s="1"/>
  <c r="E16" i="11"/>
  <c r="G16" i="11" s="1"/>
  <c r="E22" i="11"/>
  <c r="G22" i="11" s="1"/>
  <c r="E25" i="11"/>
  <c r="G25" i="11" s="1"/>
  <c r="E26" i="11"/>
  <c r="G26" i="11" s="1"/>
  <c r="E28" i="11"/>
  <c r="G28" i="11" s="1"/>
  <c r="E35" i="11"/>
  <c r="G35" i="11" s="1"/>
  <c r="E31" i="11"/>
  <c r="G31" i="11" s="1"/>
  <c r="E34" i="11"/>
  <c r="G34" i="11" s="1"/>
  <c r="E13" i="11"/>
  <c r="G13" i="11" s="1"/>
  <c r="E48" i="11"/>
  <c r="G48" i="11" s="1"/>
  <c r="E49" i="11"/>
  <c r="G49" i="11" s="1"/>
  <c r="E21" i="11"/>
  <c r="G21" i="11" s="1"/>
  <c r="E33" i="11"/>
  <c r="G33" i="11" s="1"/>
  <c r="E44" i="11"/>
  <c r="G44" i="11" s="1"/>
  <c r="E47" i="11"/>
  <c r="G47" i="11" s="1"/>
  <c r="E29" i="11"/>
  <c r="G29" i="11" s="1"/>
  <c r="O12" i="11"/>
  <c r="O29" i="11"/>
  <c r="O15" i="11"/>
  <c r="O36" i="11"/>
  <c r="O25" i="11"/>
  <c r="O48" i="11"/>
  <c r="O17" i="11"/>
  <c r="O31" i="11"/>
  <c r="O35" i="11"/>
  <c r="O11" i="11"/>
  <c r="O47" i="11"/>
  <c r="O46" i="11"/>
  <c r="O16" i="11"/>
  <c r="O22" i="11"/>
  <c r="O33" i="11"/>
  <c r="O10" i="11"/>
  <c r="O45" i="11"/>
  <c r="O42" i="11"/>
  <c r="O14" i="11"/>
  <c r="O21" i="11"/>
  <c r="O24" i="11"/>
  <c r="O44" i="11"/>
  <c r="O28" i="11"/>
  <c r="O50" i="11"/>
  <c r="O20" i="11"/>
  <c r="O43" i="11"/>
  <c r="O41" i="11"/>
  <c r="O27" i="11"/>
  <c r="O30" i="11"/>
  <c r="O34" i="11"/>
  <c r="O40" i="11"/>
  <c r="O38" i="11"/>
  <c r="O13" i="11"/>
  <c r="O19" i="11"/>
  <c r="O32" i="11"/>
  <c r="O39" i="11"/>
  <c r="O23" i="11"/>
  <c r="O37" i="11"/>
  <c r="O26" i="11"/>
  <c r="O18" i="11"/>
  <c r="O49" i="11"/>
  <c r="N43" i="11"/>
  <c r="N46" i="11"/>
  <c r="N36" i="11"/>
  <c r="N35" i="11"/>
  <c r="N15" i="11"/>
  <c r="N38" i="11"/>
  <c r="N39" i="11"/>
  <c r="N17" i="11"/>
  <c r="N14" i="11"/>
  <c r="N31" i="11"/>
  <c r="N28" i="11"/>
  <c r="N10" i="11"/>
  <c r="N49" i="11"/>
  <c r="N29" i="11"/>
  <c r="N19" i="11"/>
  <c r="N11" i="11"/>
  <c r="N47" i="11"/>
  <c r="N13" i="11"/>
  <c r="N24" i="11"/>
  <c r="N21" i="11"/>
  <c r="N44" i="11"/>
  <c r="N16" i="11"/>
  <c r="N37" i="11"/>
  <c r="N18" i="11"/>
  <c r="N48" i="11"/>
  <c r="N50" i="11"/>
  <c r="N22" i="11"/>
  <c r="N27" i="11"/>
  <c r="N40" i="11"/>
  <c r="N25" i="11"/>
  <c r="N45" i="11"/>
  <c r="N34" i="11"/>
  <c r="N23" i="11"/>
  <c r="N42" i="11"/>
  <c r="N41" i="11"/>
  <c r="N32" i="11"/>
  <c r="N30" i="11"/>
  <c r="N20" i="11"/>
  <c r="N12" i="11"/>
  <c r="N33" i="11"/>
  <c r="N26" i="11"/>
  <c r="O12" i="6"/>
  <c r="O44" i="6"/>
  <c r="O31" i="6"/>
  <c r="O22" i="6"/>
  <c r="O13" i="6"/>
  <c r="O45" i="6"/>
  <c r="O16" i="6"/>
  <c r="O48" i="6"/>
  <c r="O35" i="6"/>
  <c r="O26" i="6"/>
  <c r="O17" i="6"/>
  <c r="O20" i="6"/>
  <c r="O49" i="6"/>
  <c r="O39" i="6"/>
  <c r="O30" i="6"/>
  <c r="O21" i="6"/>
  <c r="O24" i="6"/>
  <c r="O11" i="6"/>
  <c r="O43" i="6"/>
  <c r="O34" i="6"/>
  <c r="O25" i="6"/>
  <c r="O28" i="6"/>
  <c r="O15" i="6"/>
  <c r="O47" i="6"/>
  <c r="O38" i="6"/>
  <c r="O29" i="6"/>
  <c r="O32" i="6"/>
  <c r="O19" i="6"/>
  <c r="O10" i="6"/>
  <c r="O42" i="6"/>
  <c r="O33" i="6"/>
  <c r="O36" i="6"/>
  <c r="O23" i="6"/>
  <c r="O14" i="6"/>
  <c r="O46" i="6"/>
  <c r="O37" i="6"/>
  <c r="O41" i="6"/>
  <c r="O40" i="6"/>
  <c r="O27" i="6"/>
  <c r="O50" i="6"/>
  <c r="O18" i="6"/>
  <c r="CD6" i="6"/>
  <c r="CE6" i="6"/>
  <c r="CC6" i="6"/>
  <c r="DB5" i="11"/>
  <c r="BY6" i="11"/>
  <c r="BW6" i="11"/>
  <c r="BX6" i="11"/>
  <c r="DD5" i="11"/>
  <c r="CC6" i="11"/>
  <c r="CD6" i="11"/>
  <c r="CE6" i="11"/>
  <c r="DC5" i="6"/>
  <c r="CA6" i="6"/>
  <c r="CB6" i="6"/>
  <c r="BZ6" i="6"/>
  <c r="DA5" i="6"/>
  <c r="BU6" i="6"/>
  <c r="BV6" i="6"/>
  <c r="BT6" i="6"/>
  <c r="N23" i="6"/>
  <c r="N10" i="6"/>
  <c r="N42" i="6"/>
  <c r="N33" i="6"/>
  <c r="N48" i="6"/>
  <c r="N27" i="6"/>
  <c r="N14" i="6"/>
  <c r="N46" i="6"/>
  <c r="N37" i="6"/>
  <c r="N44" i="6"/>
  <c r="N31" i="6"/>
  <c r="N18" i="6"/>
  <c r="N50" i="6"/>
  <c r="N41" i="6"/>
  <c r="N40" i="6"/>
  <c r="N35" i="6"/>
  <c r="N22" i="6"/>
  <c r="N13" i="6"/>
  <c r="N45" i="6"/>
  <c r="N36" i="6"/>
  <c r="N39" i="6"/>
  <c r="N26" i="6"/>
  <c r="N17" i="6"/>
  <c r="N49" i="6"/>
  <c r="N32" i="6"/>
  <c r="N11" i="6"/>
  <c r="N43" i="6"/>
  <c r="N30" i="6"/>
  <c r="N21" i="6"/>
  <c r="N12" i="6"/>
  <c r="N28" i="6"/>
  <c r="N15" i="6"/>
  <c r="N47" i="6"/>
  <c r="N34" i="6"/>
  <c r="N25" i="6"/>
  <c r="N20" i="6"/>
  <c r="N24" i="6"/>
  <c r="N29" i="6"/>
  <c r="N19" i="6"/>
  <c r="N16" i="6"/>
  <c r="N38" i="6"/>
  <c r="L6" i="11"/>
  <c r="L6" i="6"/>
  <c r="DC5" i="11"/>
  <c r="CA6" i="11"/>
  <c r="CB6" i="11"/>
  <c r="BZ6" i="11"/>
  <c r="H6" i="6"/>
  <c r="H6" i="11"/>
  <c r="DA5" i="11"/>
  <c r="BU6" i="11"/>
  <c r="BT6" i="11"/>
  <c r="BV6" i="11"/>
  <c r="DB5" i="6"/>
  <c r="BY6" i="6"/>
  <c r="BW6" i="6"/>
  <c r="BX6" i="6"/>
  <c r="CH6" i="11"/>
  <c r="CG6" i="11"/>
  <c r="CF6" i="11"/>
  <c r="H5" i="6"/>
  <c r="P35" i="11" l="1"/>
  <c r="P48" i="11"/>
  <c r="P41" i="11"/>
  <c r="P16" i="6"/>
  <c r="P15" i="6"/>
  <c r="P27" i="6"/>
  <c r="P30" i="6"/>
  <c r="P33" i="6"/>
  <c r="P21" i="6"/>
  <c r="P50" i="6"/>
  <c r="P48" i="6"/>
  <c r="P28" i="11"/>
  <c r="P12" i="6"/>
  <c r="P26" i="11"/>
  <c r="P33" i="11"/>
  <c r="P17" i="11"/>
  <c r="P40" i="11"/>
  <c r="P47" i="11"/>
  <c r="P14" i="11"/>
  <c r="P15" i="11"/>
  <c r="P32" i="11"/>
  <c r="P43" i="6"/>
  <c r="P31" i="6"/>
  <c r="P32" i="6"/>
  <c r="P46" i="6"/>
  <c r="P12" i="11"/>
  <c r="P45" i="11"/>
  <c r="P17" i="6"/>
  <c r="P34" i="6"/>
  <c r="P22" i="6"/>
  <c r="P37" i="6"/>
  <c r="P19" i="6"/>
  <c r="P43" i="11"/>
  <c r="P20" i="6"/>
  <c r="P29" i="11"/>
  <c r="P42" i="11"/>
  <c r="P11" i="11"/>
  <c r="P19" i="11"/>
  <c r="P20" i="11"/>
  <c r="P49" i="11"/>
  <c r="P13" i="11"/>
  <c r="P36" i="6"/>
  <c r="P34" i="11"/>
  <c r="P37" i="11"/>
  <c r="P47" i="6"/>
  <c r="P44" i="11"/>
  <c r="P22" i="11"/>
  <c r="P50" i="11"/>
  <c r="P31" i="11"/>
  <c r="P11" i="6"/>
  <c r="P44" i="6"/>
  <c r="DB6" i="6"/>
  <c r="P14" i="6"/>
  <c r="P29" i="6"/>
  <c r="P26" i="6"/>
  <c r="P23" i="11"/>
  <c r="P28" i="6"/>
  <c r="P40" i="6"/>
  <c r="P39" i="6"/>
  <c r="P25" i="11"/>
  <c r="P16" i="11"/>
  <c r="P30" i="11"/>
  <c r="P45" i="6"/>
  <c r="P42" i="6"/>
  <c r="P24" i="11"/>
  <c r="P49" i="6"/>
  <c r="P27" i="11"/>
  <c r="P21" i="11"/>
  <c r="P41" i="6"/>
  <c r="P36" i="11"/>
  <c r="P46" i="11"/>
  <c r="P25" i="6"/>
  <c r="P13" i="6"/>
  <c r="P10" i="6"/>
  <c r="P39" i="11"/>
  <c r="P24" i="6"/>
  <c r="P18" i="6"/>
  <c r="P18" i="11"/>
  <c r="DA6" i="11"/>
  <c r="DC6" i="6"/>
  <c r="P38" i="11"/>
  <c r="P38" i="6"/>
  <c r="P23" i="6"/>
  <c r="P35" i="6"/>
  <c r="P10" i="11"/>
  <c r="H24" i="11"/>
  <c r="J24" i="11" s="1"/>
  <c r="H38" i="11"/>
  <c r="J38" i="11" s="1"/>
  <c r="H45" i="11"/>
  <c r="J45" i="11" s="1"/>
  <c r="H14" i="11"/>
  <c r="J14" i="11" s="1"/>
  <c r="H21" i="11"/>
  <c r="J21" i="11" s="1"/>
  <c r="H46" i="11"/>
  <c r="J46" i="11" s="1"/>
  <c r="H37" i="11"/>
  <c r="J37" i="11" s="1"/>
  <c r="H26" i="11"/>
  <c r="J26" i="11" s="1"/>
  <c r="H43" i="11"/>
  <c r="J43" i="11" s="1"/>
  <c r="H50" i="11"/>
  <c r="J50" i="11" s="1"/>
  <c r="H20" i="11"/>
  <c r="J20" i="11" s="1"/>
  <c r="H33" i="11"/>
  <c r="J33" i="11" s="1"/>
  <c r="H32" i="11"/>
  <c r="J32" i="11" s="1"/>
  <c r="H36" i="11"/>
  <c r="J36" i="11" s="1"/>
  <c r="H12" i="11"/>
  <c r="J12" i="11" s="1"/>
  <c r="H42" i="11"/>
  <c r="J42" i="11" s="1"/>
  <c r="H30" i="11"/>
  <c r="J30" i="11" s="1"/>
  <c r="H19" i="11"/>
  <c r="J19" i="11" s="1"/>
  <c r="H39" i="11"/>
  <c r="J39" i="11" s="1"/>
  <c r="H31" i="11"/>
  <c r="J31" i="11" s="1"/>
  <c r="H23" i="11"/>
  <c r="J23" i="11" s="1"/>
  <c r="H25" i="11"/>
  <c r="J25" i="11" s="1"/>
  <c r="H11" i="11"/>
  <c r="J11" i="11" s="1"/>
  <c r="H28" i="11"/>
  <c r="J28" i="11" s="1"/>
  <c r="H18" i="11"/>
  <c r="J18" i="11" s="1"/>
  <c r="H22" i="11"/>
  <c r="J22" i="11" s="1"/>
  <c r="H44" i="11"/>
  <c r="J44" i="11" s="1"/>
  <c r="H10" i="11"/>
  <c r="J10" i="11" s="1"/>
  <c r="H27" i="11"/>
  <c r="J27" i="11" s="1"/>
  <c r="H17" i="11"/>
  <c r="J17" i="11" s="1"/>
  <c r="H35" i="11"/>
  <c r="J35" i="11" s="1"/>
  <c r="H41" i="11"/>
  <c r="J41" i="11" s="1"/>
  <c r="H48" i="11"/>
  <c r="J48" i="11" s="1"/>
  <c r="H13" i="11"/>
  <c r="J13" i="11" s="1"/>
  <c r="H16" i="11"/>
  <c r="J16" i="11" s="1"/>
  <c r="H29" i="11"/>
  <c r="J29" i="11" s="1"/>
  <c r="H34" i="11"/>
  <c r="J34" i="11" s="1"/>
  <c r="H40" i="11"/>
  <c r="J40" i="11" s="1"/>
  <c r="H47" i="11"/>
  <c r="J47" i="11" s="1"/>
  <c r="H49" i="11"/>
  <c r="J49" i="11" s="1"/>
  <c r="H15" i="11"/>
  <c r="J15" i="11" s="1"/>
  <c r="H32" i="6"/>
  <c r="J32" i="6" s="1"/>
  <c r="H15" i="6"/>
  <c r="J15" i="6" s="1"/>
  <c r="H47" i="6"/>
  <c r="J47" i="6" s="1"/>
  <c r="H34" i="6"/>
  <c r="J34" i="6" s="1"/>
  <c r="H45" i="6"/>
  <c r="J45" i="6" s="1"/>
  <c r="H36" i="6"/>
  <c r="J36" i="6" s="1"/>
  <c r="H19" i="6"/>
  <c r="J19" i="6" s="1"/>
  <c r="H13" i="6"/>
  <c r="J13" i="6" s="1"/>
  <c r="H38" i="6"/>
  <c r="J38" i="6" s="1"/>
  <c r="H41" i="6"/>
  <c r="J41" i="6" s="1"/>
  <c r="H40" i="6"/>
  <c r="J40" i="6" s="1"/>
  <c r="H23" i="6"/>
  <c r="J23" i="6" s="1"/>
  <c r="H10" i="6"/>
  <c r="J10" i="6" s="1"/>
  <c r="H42" i="6"/>
  <c r="J42" i="6" s="1"/>
  <c r="H37" i="6"/>
  <c r="J37" i="6" s="1"/>
  <c r="H12" i="6"/>
  <c r="J12" i="6" s="1"/>
  <c r="H44" i="6"/>
  <c r="J44" i="6" s="1"/>
  <c r="H27" i="6"/>
  <c r="J27" i="6" s="1"/>
  <c r="H14" i="6"/>
  <c r="J14" i="6" s="1"/>
  <c r="H46" i="6"/>
  <c r="J46" i="6" s="1"/>
  <c r="H29" i="6"/>
  <c r="J29" i="6" s="1"/>
  <c r="H16" i="6"/>
  <c r="J16" i="6" s="1"/>
  <c r="H48" i="6"/>
  <c r="J48" i="6" s="1"/>
  <c r="H31" i="6"/>
  <c r="J31" i="6" s="1"/>
  <c r="H18" i="6"/>
  <c r="J18" i="6" s="1"/>
  <c r="H50" i="6"/>
  <c r="J50" i="6" s="1"/>
  <c r="H20" i="6"/>
  <c r="J20" i="6" s="1"/>
  <c r="H21" i="6"/>
  <c r="J21" i="6" s="1"/>
  <c r="H35" i="6"/>
  <c r="J35" i="6" s="1"/>
  <c r="H22" i="6"/>
  <c r="J22" i="6" s="1"/>
  <c r="H17" i="6"/>
  <c r="J17" i="6" s="1"/>
  <c r="H24" i="6"/>
  <c r="J24" i="6" s="1"/>
  <c r="H25" i="6"/>
  <c r="J25" i="6" s="1"/>
  <c r="H39" i="6"/>
  <c r="J39" i="6" s="1"/>
  <c r="H26" i="6"/>
  <c r="J26" i="6" s="1"/>
  <c r="H49" i="6"/>
  <c r="J49" i="6" s="1"/>
  <c r="H28" i="6"/>
  <c r="J28" i="6" s="1"/>
  <c r="H11" i="6"/>
  <c r="J11" i="6" s="1"/>
  <c r="H43" i="6"/>
  <c r="J43" i="6" s="1"/>
  <c r="H30" i="6"/>
  <c r="J30" i="6" s="1"/>
  <c r="H33" i="6"/>
  <c r="J33" i="6" s="1"/>
  <c r="DD6" i="11"/>
  <c r="L26" i="6"/>
  <c r="M26" i="6" s="1"/>
  <c r="BW26" i="6" s="1"/>
  <c r="L11" i="6"/>
  <c r="M11" i="6" s="1"/>
  <c r="BX11" i="6" s="1"/>
  <c r="CN11" i="6" s="1"/>
  <c r="L37" i="6"/>
  <c r="M37" i="6" s="1"/>
  <c r="BW37" i="6" s="1"/>
  <c r="L28" i="6"/>
  <c r="M28" i="6" s="1"/>
  <c r="BV28" i="6" s="1"/>
  <c r="L39" i="6"/>
  <c r="M39" i="6" s="1"/>
  <c r="CA39" i="6" s="1"/>
  <c r="CQ39" i="6" s="1"/>
  <c r="L30" i="6"/>
  <c r="M30" i="6" s="1"/>
  <c r="BX30" i="6" s="1"/>
  <c r="CN30" i="6" s="1"/>
  <c r="L15" i="6"/>
  <c r="M15" i="6" s="1"/>
  <c r="BT15" i="6" s="1"/>
  <c r="L41" i="6"/>
  <c r="M41" i="6" s="1"/>
  <c r="CA41" i="6" s="1"/>
  <c r="CQ41" i="6" s="1"/>
  <c r="L32" i="6"/>
  <c r="M32" i="6" s="1"/>
  <c r="CE32" i="6" s="1"/>
  <c r="L35" i="6"/>
  <c r="M35" i="6" s="1"/>
  <c r="CA35" i="6" s="1"/>
  <c r="CQ35" i="6" s="1"/>
  <c r="L34" i="6"/>
  <c r="M34" i="6" s="1"/>
  <c r="CA34" i="6" s="1"/>
  <c r="CQ34" i="6" s="1"/>
  <c r="L13" i="6"/>
  <c r="M13" i="6" s="1"/>
  <c r="BX13" i="6" s="1"/>
  <c r="CN13" i="6" s="1"/>
  <c r="L45" i="6"/>
  <c r="M45" i="6" s="1"/>
  <c r="CA45" i="6" s="1"/>
  <c r="CQ45" i="6" s="1"/>
  <c r="L36" i="6"/>
  <c r="M36" i="6" s="1"/>
  <c r="BX36" i="6" s="1"/>
  <c r="CN36" i="6" s="1"/>
  <c r="L31" i="6"/>
  <c r="M31" i="6" s="1"/>
  <c r="BV31" i="6" s="1"/>
  <c r="L38" i="6"/>
  <c r="M38" i="6" s="1"/>
  <c r="CD38" i="6" s="1"/>
  <c r="CT38" i="6" s="1"/>
  <c r="L17" i="6"/>
  <c r="M17" i="6" s="1"/>
  <c r="CE17" i="6" s="1"/>
  <c r="L49" i="6"/>
  <c r="M49" i="6" s="1"/>
  <c r="BW49" i="6" s="1"/>
  <c r="L40" i="6"/>
  <c r="M40" i="6" s="1"/>
  <c r="CD40" i="6" s="1"/>
  <c r="CT40" i="6" s="1"/>
  <c r="L47" i="6"/>
  <c r="M47" i="6" s="1"/>
  <c r="CA47" i="6" s="1"/>
  <c r="CQ47" i="6" s="1"/>
  <c r="L10" i="6"/>
  <c r="M10" i="6" s="1"/>
  <c r="BV10" i="6" s="1"/>
  <c r="L42" i="6"/>
  <c r="M42" i="6" s="1"/>
  <c r="BX42" i="6" s="1"/>
  <c r="CN42" i="6" s="1"/>
  <c r="L21" i="6"/>
  <c r="M21" i="6" s="1"/>
  <c r="BT21" i="6" s="1"/>
  <c r="L12" i="6"/>
  <c r="M12" i="6" s="1"/>
  <c r="CD12" i="6" s="1"/>
  <c r="CT12" i="6" s="1"/>
  <c r="L44" i="6"/>
  <c r="M44" i="6" s="1"/>
  <c r="BX44" i="6" s="1"/>
  <c r="CN44" i="6" s="1"/>
  <c r="L27" i="6"/>
  <c r="M27" i="6" s="1"/>
  <c r="BX27" i="6" s="1"/>
  <c r="CN27" i="6" s="1"/>
  <c r="L14" i="6"/>
  <c r="M14" i="6" s="1"/>
  <c r="BT14" i="6" s="1"/>
  <c r="L46" i="6"/>
  <c r="M46" i="6" s="1"/>
  <c r="BU46" i="6" s="1"/>
  <c r="CK46" i="6" s="1"/>
  <c r="L25" i="6"/>
  <c r="M25" i="6" s="1"/>
  <c r="CE25" i="6" s="1"/>
  <c r="L16" i="6"/>
  <c r="M16" i="6" s="1"/>
  <c r="BT16" i="6" s="1"/>
  <c r="L48" i="6"/>
  <c r="M48" i="6" s="1"/>
  <c r="CE48" i="6" s="1"/>
  <c r="L18" i="6"/>
  <c r="M18" i="6" s="1"/>
  <c r="CE18" i="6" s="1"/>
  <c r="L50" i="6"/>
  <c r="M50" i="6" s="1"/>
  <c r="BX50" i="6" s="1"/>
  <c r="CN50" i="6" s="1"/>
  <c r="L29" i="6"/>
  <c r="M29" i="6" s="1"/>
  <c r="BT29" i="6" s="1"/>
  <c r="L20" i="6"/>
  <c r="M20" i="6" s="1"/>
  <c r="CD20" i="6" s="1"/>
  <c r="CT20" i="6" s="1"/>
  <c r="L19" i="6"/>
  <c r="M19" i="6" s="1"/>
  <c r="BT19" i="6" s="1"/>
  <c r="L23" i="6"/>
  <c r="M23" i="6" s="1"/>
  <c r="CA23" i="6" s="1"/>
  <c r="CQ23" i="6" s="1"/>
  <c r="L22" i="6"/>
  <c r="M22" i="6" s="1"/>
  <c r="BV22" i="6" s="1"/>
  <c r="L33" i="6"/>
  <c r="M33" i="6" s="1"/>
  <c r="CE33" i="6" s="1"/>
  <c r="L24" i="6"/>
  <c r="M24" i="6" s="1"/>
  <c r="BV24" i="6" s="1"/>
  <c r="L43" i="6"/>
  <c r="M43" i="6" s="1"/>
  <c r="BT43" i="6" s="1"/>
  <c r="L45" i="11"/>
  <c r="M45" i="11" s="1"/>
  <c r="CG45" i="11" s="1"/>
  <c r="L16" i="11"/>
  <c r="M16" i="11" s="1"/>
  <c r="CB16" i="11" s="1"/>
  <c r="L17" i="11"/>
  <c r="M17" i="11" s="1"/>
  <c r="CH17" i="11" s="1"/>
  <c r="L33" i="11"/>
  <c r="M33" i="11" s="1"/>
  <c r="BX33" i="11" s="1"/>
  <c r="CN33" i="11" s="1"/>
  <c r="L39" i="11"/>
  <c r="M39" i="11" s="1"/>
  <c r="CF39" i="11" s="1"/>
  <c r="CZ39" i="11" s="1"/>
  <c r="L43" i="11"/>
  <c r="M43" i="11" s="1"/>
  <c r="CC43" i="11" s="1"/>
  <c r="L47" i="11"/>
  <c r="M47" i="11" s="1"/>
  <c r="CH47" i="11" s="1"/>
  <c r="L18" i="11"/>
  <c r="M18" i="11" s="1"/>
  <c r="BW18" i="11" s="1"/>
  <c r="L14" i="11"/>
  <c r="M14" i="11" s="1"/>
  <c r="CF14" i="11" s="1"/>
  <c r="CZ14" i="11" s="1"/>
  <c r="L23" i="11"/>
  <c r="M23" i="11" s="1"/>
  <c r="BX23" i="11" s="1"/>
  <c r="CN23" i="11" s="1"/>
  <c r="L19" i="11"/>
  <c r="M19" i="11" s="1"/>
  <c r="BW19" i="11" s="1"/>
  <c r="L15" i="11"/>
  <c r="M15" i="11" s="1"/>
  <c r="CC15" i="11" s="1"/>
  <c r="L31" i="11"/>
  <c r="M31" i="11" s="1"/>
  <c r="CF31" i="11" s="1"/>
  <c r="CZ31" i="11" s="1"/>
  <c r="L26" i="11"/>
  <c r="M26" i="11" s="1"/>
  <c r="BZ26" i="11" s="1"/>
  <c r="L21" i="11"/>
  <c r="M21" i="11" s="1"/>
  <c r="CC21" i="11" s="1"/>
  <c r="L36" i="11"/>
  <c r="M36" i="11" s="1"/>
  <c r="CG36" i="11" s="1"/>
  <c r="L12" i="11"/>
  <c r="M12" i="11" s="1"/>
  <c r="CC12" i="11" s="1"/>
  <c r="L25" i="11"/>
  <c r="M25" i="11" s="1"/>
  <c r="CH25" i="11" s="1"/>
  <c r="L34" i="11"/>
  <c r="M34" i="11" s="1"/>
  <c r="CF34" i="11" s="1"/>
  <c r="CZ34" i="11" s="1"/>
  <c r="L38" i="11"/>
  <c r="M38" i="11" s="1"/>
  <c r="BX38" i="11" s="1"/>
  <c r="CN38" i="11" s="1"/>
  <c r="L50" i="11"/>
  <c r="M50" i="11" s="1"/>
  <c r="CG50" i="11" s="1"/>
  <c r="L10" i="11"/>
  <c r="M10" i="11" s="1"/>
  <c r="BX10" i="11" s="1"/>
  <c r="CN10" i="11" s="1"/>
  <c r="L24" i="11"/>
  <c r="M24" i="11" s="1"/>
  <c r="CB24" i="11" s="1"/>
  <c r="L37" i="11"/>
  <c r="M37" i="11" s="1"/>
  <c r="CG37" i="11" s="1"/>
  <c r="L44" i="11"/>
  <c r="M44" i="11" s="1"/>
  <c r="CG44" i="11" s="1"/>
  <c r="L41" i="11"/>
  <c r="M41" i="11" s="1"/>
  <c r="CG41" i="11" s="1"/>
  <c r="L35" i="11"/>
  <c r="M35" i="11" s="1"/>
  <c r="CC35" i="11" s="1"/>
  <c r="L30" i="11"/>
  <c r="M30" i="11" s="1"/>
  <c r="CC30" i="11" s="1"/>
  <c r="L46" i="11"/>
  <c r="M46" i="11" s="1"/>
  <c r="CC46" i="11" s="1"/>
  <c r="L48" i="11"/>
  <c r="M48" i="11" s="1"/>
  <c r="CG48" i="11" s="1"/>
  <c r="L40" i="11"/>
  <c r="M40" i="11" s="1"/>
  <c r="CC40" i="11" s="1"/>
  <c r="L13" i="11"/>
  <c r="M13" i="11" s="1"/>
  <c r="CC13" i="11" s="1"/>
  <c r="L49" i="11"/>
  <c r="M49" i="11" s="1"/>
  <c r="CH49" i="11" s="1"/>
  <c r="L20" i="11"/>
  <c r="M20" i="11" s="1"/>
  <c r="CG20" i="11" s="1"/>
  <c r="L32" i="11"/>
  <c r="M32" i="11" s="1"/>
  <c r="CC32" i="11" s="1"/>
  <c r="L27" i="11"/>
  <c r="M27" i="11" s="1"/>
  <c r="CH27" i="11" s="1"/>
  <c r="L11" i="11"/>
  <c r="M11" i="11" s="1"/>
  <c r="CF11" i="11" s="1"/>
  <c r="CZ11" i="11" s="1"/>
  <c r="L29" i="11"/>
  <c r="M29" i="11" s="1"/>
  <c r="CF29" i="11" s="1"/>
  <c r="CZ29" i="11" s="1"/>
  <c r="L22" i="11"/>
  <c r="M22" i="11" s="1"/>
  <c r="BX22" i="11" s="1"/>
  <c r="CN22" i="11" s="1"/>
  <c r="L42" i="11"/>
  <c r="M42" i="11" s="1"/>
  <c r="CB42" i="11" s="1"/>
  <c r="L28" i="11"/>
  <c r="M28" i="11" s="1"/>
  <c r="CC28" i="11" s="1"/>
  <c r="DA6" i="6"/>
  <c r="DD6" i="6"/>
  <c r="DC6" i="11"/>
  <c r="DB6" i="11"/>
  <c r="CC15" i="6" l="1"/>
  <c r="CC21" i="6"/>
  <c r="CS21" i="6" s="1"/>
  <c r="CB48" i="6"/>
  <c r="CB15" i="6"/>
  <c r="CR15" i="6" s="1"/>
  <c r="BZ15" i="6"/>
  <c r="CP15" i="6" s="1"/>
  <c r="CB33" i="6"/>
  <c r="CR33" i="6" s="1"/>
  <c r="CC48" i="6"/>
  <c r="CD94" i="6" s="1"/>
  <c r="CB21" i="6"/>
  <c r="CR21" i="6" s="1"/>
  <c r="BZ33" i="6"/>
  <c r="CP33" i="6" s="1"/>
  <c r="BY31" i="6"/>
  <c r="CO31" i="6" s="1"/>
  <c r="BZ48" i="6"/>
  <c r="CC33" i="6"/>
  <c r="CD79" i="6" s="1"/>
  <c r="CC31" i="6"/>
  <c r="CS31" i="6" s="1"/>
  <c r="BZ31" i="6"/>
  <c r="CP31" i="6" s="1"/>
  <c r="BZ21" i="6"/>
  <c r="CP21" i="6" s="1"/>
  <c r="CB31" i="6"/>
  <c r="CD16" i="11"/>
  <c r="CT16" i="11" s="1"/>
  <c r="BY25" i="11"/>
  <c r="CO25" i="11" s="1"/>
  <c r="CC35" i="6"/>
  <c r="CS35" i="6" s="1"/>
  <c r="BU27" i="11"/>
  <c r="CK27" i="11" s="1"/>
  <c r="CE15" i="11"/>
  <c r="CU15" i="11" s="1"/>
  <c r="BV38" i="11"/>
  <c r="CL38" i="11" s="1"/>
  <c r="BT41" i="11"/>
  <c r="CJ41" i="11" s="1"/>
  <c r="CD30" i="11"/>
  <c r="CT30" i="11" s="1"/>
  <c r="BW31" i="11"/>
  <c r="CM31" i="11" s="1"/>
  <c r="BT22" i="11"/>
  <c r="CJ22" i="11" s="1"/>
  <c r="BZ13" i="6"/>
  <c r="CP13" i="6" s="1"/>
  <c r="BZ43" i="6"/>
  <c r="CP43" i="6" s="1"/>
  <c r="BY15" i="6"/>
  <c r="CO15" i="6" s="1"/>
  <c r="CC26" i="6"/>
  <c r="CS26" i="6" s="1"/>
  <c r="BU40" i="11"/>
  <c r="CK40" i="11" s="1"/>
  <c r="BY32" i="6"/>
  <c r="CO32" i="6" s="1"/>
  <c r="CB49" i="6"/>
  <c r="CR49" i="6" s="1"/>
  <c r="BY49" i="6"/>
  <c r="CO49" i="6" s="1"/>
  <c r="CC11" i="6"/>
  <c r="CS11" i="6" s="1"/>
  <c r="BY18" i="11"/>
  <c r="BX64" i="11" s="1"/>
  <c r="BZ27" i="6"/>
  <c r="CP27" i="6" s="1"/>
  <c r="BW47" i="11"/>
  <c r="CM47" i="11" s="1"/>
  <c r="BY26" i="6"/>
  <c r="BX72" i="6" s="1"/>
  <c r="CB32" i="6"/>
  <c r="CR32" i="6" s="1"/>
  <c r="BZ44" i="6"/>
  <c r="CP44" i="6" s="1"/>
  <c r="CB44" i="6"/>
  <c r="CR44" i="6" s="1"/>
  <c r="BY50" i="6"/>
  <c r="CO50" i="6" s="1"/>
  <c r="CE24" i="11"/>
  <c r="CU24" i="11" s="1"/>
  <c r="CC44" i="6"/>
  <c r="CS44" i="6" s="1"/>
  <c r="CC32" i="6"/>
  <c r="CD78" i="6" s="1"/>
  <c r="CC43" i="6"/>
  <c r="CS43" i="6" s="1"/>
  <c r="CC50" i="6"/>
  <c r="CS50" i="6" s="1"/>
  <c r="BZ26" i="6"/>
  <c r="CP26" i="6" s="1"/>
  <c r="BV21" i="11"/>
  <c r="CL21" i="11" s="1"/>
  <c r="BW33" i="11"/>
  <c r="BW79" i="11" s="1"/>
  <c r="BU15" i="6"/>
  <c r="CK15" i="6" s="1"/>
  <c r="CB43" i="6"/>
  <c r="CR43" i="6" s="1"/>
  <c r="CB26" i="6"/>
  <c r="CR26" i="6" s="1"/>
  <c r="BT47" i="11"/>
  <c r="CJ47" i="11" s="1"/>
  <c r="BY17" i="6"/>
  <c r="CO17" i="6" s="1"/>
  <c r="BU44" i="6"/>
  <c r="CK44" i="6" s="1"/>
  <c r="BU47" i="11"/>
  <c r="CK47" i="11" s="1"/>
  <c r="BU29" i="11"/>
  <c r="CK29" i="11" s="1"/>
  <c r="BY26" i="11"/>
  <c r="CO26" i="11" s="1"/>
  <c r="BU26" i="6"/>
  <c r="CK26" i="6" s="1"/>
  <c r="BZ50" i="6"/>
  <c r="CP50" i="6" s="1"/>
  <c r="CC17" i="6"/>
  <c r="CB17" i="6"/>
  <c r="CR17" i="6" s="1"/>
  <c r="BZ32" i="6"/>
  <c r="CP32" i="6" s="1"/>
  <c r="CB50" i="6"/>
  <c r="CR50" i="6" s="1"/>
  <c r="BT24" i="11"/>
  <c r="CJ24" i="11" s="1"/>
  <c r="BZ17" i="6"/>
  <c r="BZ24" i="6"/>
  <c r="CP24" i="6" s="1"/>
  <c r="BY44" i="6"/>
  <c r="CO44" i="6" s="1"/>
  <c r="BY13" i="11"/>
  <c r="CO13" i="11" s="1"/>
  <c r="BZ23" i="6"/>
  <c r="CP23" i="6" s="1"/>
  <c r="CD10" i="11"/>
  <c r="CT10" i="11" s="1"/>
  <c r="BU26" i="11"/>
  <c r="CK26" i="11" s="1"/>
  <c r="BT10" i="11"/>
  <c r="CJ10" i="11" s="1"/>
  <c r="CA26" i="11"/>
  <c r="CQ26" i="11" s="1"/>
  <c r="BV10" i="11"/>
  <c r="CL10" i="11" s="1"/>
  <c r="CD29" i="11"/>
  <c r="CT29" i="11" s="1"/>
  <c r="BU43" i="11"/>
  <c r="CK43" i="11" s="1"/>
  <c r="CB24" i="6"/>
  <c r="CR24" i="6" s="1"/>
  <c r="BT29" i="11"/>
  <c r="CJ29" i="11" s="1"/>
  <c r="BZ38" i="6"/>
  <c r="CP38" i="6" s="1"/>
  <c r="BZ12" i="6"/>
  <c r="CP12" i="6" s="1"/>
  <c r="CA43" i="11"/>
  <c r="CQ43" i="11" s="1"/>
  <c r="CB12" i="6"/>
  <c r="CR12" i="6" s="1"/>
  <c r="BT26" i="11"/>
  <c r="CJ26" i="11" s="1"/>
  <c r="CE10" i="11"/>
  <c r="CU10" i="11" s="1"/>
  <c r="BV43" i="11"/>
  <c r="CL43" i="11" s="1"/>
  <c r="CC41" i="6"/>
  <c r="BU48" i="11"/>
  <c r="CK48" i="11" s="1"/>
  <c r="CB38" i="6"/>
  <c r="CR38" i="6" s="1"/>
  <c r="BZ41" i="6"/>
  <c r="BZ87" i="6" s="1"/>
  <c r="CC12" i="6"/>
  <c r="CS12" i="6" s="1"/>
  <c r="CD26" i="11"/>
  <c r="CT26" i="11" s="1"/>
  <c r="CB41" i="6"/>
  <c r="CR41" i="6" s="1"/>
  <c r="CB18" i="6"/>
  <c r="CR18" i="6" s="1"/>
  <c r="BT48" i="11"/>
  <c r="CJ48" i="11" s="1"/>
  <c r="CE48" i="11"/>
  <c r="CU48" i="11" s="1"/>
  <c r="BZ18" i="6"/>
  <c r="CP18" i="6" s="1"/>
  <c r="CC24" i="6"/>
  <c r="CS24" i="6" s="1"/>
  <c r="CC18" i="6"/>
  <c r="CD64" i="6" s="1"/>
  <c r="BY29" i="11"/>
  <c r="CO29" i="11" s="1"/>
  <c r="CE26" i="11"/>
  <c r="CU26" i="11" s="1"/>
  <c r="CD43" i="11"/>
  <c r="CT43" i="11" s="1"/>
  <c r="CC38" i="6"/>
  <c r="CC84" i="6" s="1"/>
  <c r="BY48" i="11"/>
  <c r="CO48" i="11" s="1"/>
  <c r="CE33" i="11"/>
  <c r="CU33" i="11" s="1"/>
  <c r="CA15" i="11"/>
  <c r="CQ15" i="11" s="1"/>
  <c r="CD15" i="11"/>
  <c r="CT15" i="11" s="1"/>
  <c r="BU33" i="11"/>
  <c r="CK33" i="11" s="1"/>
  <c r="BT38" i="11"/>
  <c r="CJ38" i="11" s="1"/>
  <c r="CA48" i="11"/>
  <c r="CQ48" i="11" s="1"/>
  <c r="BT27" i="11"/>
  <c r="BY30" i="11"/>
  <c r="CO30" i="11" s="1"/>
  <c r="BU38" i="11"/>
  <c r="CK38" i="11" s="1"/>
  <c r="CE27" i="11"/>
  <c r="CU27" i="11" s="1"/>
  <c r="BV30" i="11"/>
  <c r="CL30" i="11" s="1"/>
  <c r="CD33" i="11"/>
  <c r="CT33" i="11" s="1"/>
  <c r="CD27" i="11"/>
  <c r="CT27" i="11" s="1"/>
  <c r="BU15" i="11"/>
  <c r="CK15" i="11" s="1"/>
  <c r="CA38" i="11"/>
  <c r="CQ38" i="11" s="1"/>
  <c r="BT30" i="11"/>
  <c r="CJ30" i="11" s="1"/>
  <c r="BY33" i="11"/>
  <c r="CO33" i="11" s="1"/>
  <c r="CA30" i="11"/>
  <c r="CQ30" i="11" s="1"/>
  <c r="BV33" i="11"/>
  <c r="CL33" i="11" s="1"/>
  <c r="CD38" i="11"/>
  <c r="CT38" i="11" s="1"/>
  <c r="BT15" i="11"/>
  <c r="CJ15" i="11" s="1"/>
  <c r="BY27" i="11"/>
  <c r="CO27" i="11" s="1"/>
  <c r="CE38" i="11"/>
  <c r="CU38" i="11" s="1"/>
  <c r="CC10" i="6"/>
  <c r="CS10" i="6" s="1"/>
  <c r="BZ45" i="6"/>
  <c r="BZ91" i="6" s="1"/>
  <c r="BZ39" i="6"/>
  <c r="CP39" i="6" s="1"/>
  <c r="CC27" i="6"/>
  <c r="CS27" i="6" s="1"/>
  <c r="CB11" i="6"/>
  <c r="CR11" i="6" s="1"/>
  <c r="BZ11" i="6"/>
  <c r="CP11" i="6" s="1"/>
  <c r="BY11" i="6"/>
  <c r="CO11" i="6" s="1"/>
  <c r="BU11" i="6"/>
  <c r="CK11" i="6" s="1"/>
  <c r="BT16" i="11"/>
  <c r="BY20" i="11"/>
  <c r="CO20" i="11" s="1"/>
  <c r="CD48" i="11"/>
  <c r="CT48" i="11" s="1"/>
  <c r="BU30" i="11"/>
  <c r="CK30" i="11" s="1"/>
  <c r="CB29" i="6"/>
  <c r="CR29" i="6" s="1"/>
  <c r="BT23" i="11"/>
  <c r="CJ23" i="11" s="1"/>
  <c r="BT25" i="11"/>
  <c r="CJ25" i="11" s="1"/>
  <c r="BY15" i="11"/>
  <c r="CO15" i="11" s="1"/>
  <c r="BY10" i="11"/>
  <c r="CO10" i="11" s="1"/>
  <c r="CE30" i="11"/>
  <c r="CU30" i="11" s="1"/>
  <c r="BZ35" i="6"/>
  <c r="CP35" i="6" s="1"/>
  <c r="BZ29" i="6"/>
  <c r="CP29" i="6" s="1"/>
  <c r="CA33" i="11"/>
  <c r="CQ33" i="11" s="1"/>
  <c r="CA27" i="11"/>
  <c r="CQ27" i="11" s="1"/>
  <c r="BV27" i="11"/>
  <c r="CL27" i="11" s="1"/>
  <c r="BY33" i="6"/>
  <c r="BY29" i="6"/>
  <c r="CO29" i="6" s="1"/>
  <c r="BU32" i="6"/>
  <c r="CK32" i="6" s="1"/>
  <c r="CD20" i="11"/>
  <c r="CT20" i="11" s="1"/>
  <c r="BY35" i="6"/>
  <c r="CO35" i="6" s="1"/>
  <c r="BU41" i="11"/>
  <c r="CK41" i="11" s="1"/>
  <c r="CC29" i="6"/>
  <c r="CD41" i="11"/>
  <c r="CT41" i="11" s="1"/>
  <c r="BU16" i="11"/>
  <c r="CK16" i="11" s="1"/>
  <c r="CE41" i="11"/>
  <c r="CU41" i="11" s="1"/>
  <c r="CA23" i="11"/>
  <c r="CQ23" i="11" s="1"/>
  <c r="BU25" i="11"/>
  <c r="CK25" i="11" s="1"/>
  <c r="CB27" i="6"/>
  <c r="BZ49" i="6"/>
  <c r="CP49" i="6" s="1"/>
  <c r="CC49" i="6"/>
  <c r="CS49" i="6" s="1"/>
  <c r="CD23" i="11"/>
  <c r="CT23" i="11" s="1"/>
  <c r="BU10" i="11"/>
  <c r="CK10" i="11" s="1"/>
  <c r="BT43" i="11"/>
  <c r="BT33" i="11"/>
  <c r="CJ33" i="11" s="1"/>
  <c r="BY43" i="11"/>
  <c r="CO43" i="11" s="1"/>
  <c r="BY38" i="11"/>
  <c r="CO38" i="11" s="1"/>
  <c r="CE29" i="11"/>
  <c r="CU29" i="11" s="1"/>
  <c r="CE43" i="11"/>
  <c r="CU43" i="11" s="1"/>
  <c r="CA10" i="11"/>
  <c r="CQ10" i="11" s="1"/>
  <c r="BV15" i="11"/>
  <c r="CL15" i="11" s="1"/>
  <c r="BW26" i="11"/>
  <c r="CM26" i="11" s="1"/>
  <c r="BY43" i="6"/>
  <c r="BU23" i="11"/>
  <c r="CK23" i="11" s="1"/>
  <c r="CD25" i="11"/>
  <c r="CT25" i="11" s="1"/>
  <c r="CB37" i="6"/>
  <c r="CR37" i="6" s="1"/>
  <c r="BT20" i="11"/>
  <c r="CJ20" i="11" s="1"/>
  <c r="BZ40" i="6"/>
  <c r="CP40" i="6" s="1"/>
  <c r="CB35" i="6"/>
  <c r="BY16" i="11"/>
  <c r="CO16" i="11" s="1"/>
  <c r="CE25" i="11"/>
  <c r="CU25" i="11" s="1"/>
  <c r="CA16" i="11"/>
  <c r="CQ16" i="11" s="1"/>
  <c r="CA46" i="11"/>
  <c r="CQ46" i="11" s="1"/>
  <c r="BV39" i="11"/>
  <c r="CL39" i="11" s="1"/>
  <c r="BT46" i="11"/>
  <c r="CJ46" i="11" s="1"/>
  <c r="BU17" i="6"/>
  <c r="CK17" i="6" s="1"/>
  <c r="CD32" i="11"/>
  <c r="CT32" i="11" s="1"/>
  <c r="CE19" i="11"/>
  <c r="CU19" i="11" s="1"/>
  <c r="CE34" i="11"/>
  <c r="CU34" i="11" s="1"/>
  <c r="BZ16" i="6"/>
  <c r="CP16" i="6" s="1"/>
  <c r="CC22" i="6"/>
  <c r="CS22" i="6" s="1"/>
  <c r="BZ30" i="6"/>
  <c r="CP30" i="6" s="1"/>
  <c r="BY32" i="11"/>
  <c r="BU50" i="6"/>
  <c r="CK50" i="6" s="1"/>
  <c r="BU12" i="6"/>
  <c r="CK12" i="6" s="1"/>
  <c r="CD31" i="11"/>
  <c r="CT31" i="11" s="1"/>
  <c r="BU20" i="11"/>
  <c r="CK20" i="11" s="1"/>
  <c r="BT31" i="11"/>
  <c r="CJ31" i="11" s="1"/>
  <c r="BY41" i="11"/>
  <c r="CO41" i="11" s="1"/>
  <c r="CE20" i="11"/>
  <c r="CU20" i="11" s="1"/>
  <c r="BV20" i="11"/>
  <c r="CL20" i="11" s="1"/>
  <c r="BV16" i="11"/>
  <c r="CL16" i="11" s="1"/>
  <c r="CC37" i="6"/>
  <c r="CS37" i="6" s="1"/>
  <c r="BU31" i="11"/>
  <c r="CK31" i="11" s="1"/>
  <c r="BT50" i="11"/>
  <c r="BY46" i="11"/>
  <c r="CO46" i="11" s="1"/>
  <c r="BY23" i="11"/>
  <c r="CO23" i="11" s="1"/>
  <c r="BV23" i="11"/>
  <c r="CL23" i="11" s="1"/>
  <c r="BU50" i="11"/>
  <c r="CK50" i="11" s="1"/>
  <c r="BT11" i="11"/>
  <c r="CJ11" i="11" s="1"/>
  <c r="BY31" i="11"/>
  <c r="CO31" i="11" s="1"/>
  <c r="BU11" i="11"/>
  <c r="CK11" i="11" s="1"/>
  <c r="BT39" i="11"/>
  <c r="CJ39" i="11" s="1"/>
  <c r="CA41" i="11"/>
  <c r="CQ41" i="11" s="1"/>
  <c r="BV41" i="11"/>
  <c r="CL41" i="11" s="1"/>
  <c r="CD39" i="11"/>
  <c r="CT39" i="11" s="1"/>
  <c r="CE31" i="11"/>
  <c r="CU31" i="11" s="1"/>
  <c r="CA25" i="11"/>
  <c r="CQ25" i="11" s="1"/>
  <c r="BU39" i="11"/>
  <c r="CK39" i="11" s="1"/>
  <c r="BY39" i="11"/>
  <c r="BY50" i="11"/>
  <c r="CO50" i="11" s="1"/>
  <c r="CE39" i="11"/>
  <c r="CU39" i="11" s="1"/>
  <c r="CA20" i="11"/>
  <c r="CQ20" i="11" s="1"/>
  <c r="BV25" i="11"/>
  <c r="CL25" i="11" s="1"/>
  <c r="BV11" i="11"/>
  <c r="BW25" i="11"/>
  <c r="CM25" i="11" s="1"/>
  <c r="CD11" i="11"/>
  <c r="CT11" i="11" s="1"/>
  <c r="CD46" i="11"/>
  <c r="CT46" i="11" s="1"/>
  <c r="BU46" i="11"/>
  <c r="CK46" i="11" s="1"/>
  <c r="CD50" i="11"/>
  <c r="CT50" i="11" s="1"/>
  <c r="CE16" i="11"/>
  <c r="CU16" i="11" s="1"/>
  <c r="CE50" i="11"/>
  <c r="CU50" i="11" s="1"/>
  <c r="CE23" i="11"/>
  <c r="CU23" i="11" s="1"/>
  <c r="BU38" i="6"/>
  <c r="CK38" i="6" s="1"/>
  <c r="CD40" i="11"/>
  <c r="CT40" i="11" s="1"/>
  <c r="CA21" i="11"/>
  <c r="CQ21" i="11" s="1"/>
  <c r="BW20" i="11"/>
  <c r="CM20" i="11" s="1"/>
  <c r="BU39" i="6"/>
  <c r="CK39" i="6" s="1"/>
  <c r="BY40" i="11"/>
  <c r="CO40" i="11" s="1"/>
  <c r="CB45" i="6"/>
  <c r="CR45" i="6" s="1"/>
  <c r="CD21" i="11"/>
  <c r="CT21" i="11" s="1"/>
  <c r="BU24" i="11"/>
  <c r="CK24" i="11" s="1"/>
  <c r="CB23" i="6"/>
  <c r="CR23" i="6" s="1"/>
  <c r="BY21" i="11"/>
  <c r="CO21" i="11" s="1"/>
  <c r="CE22" i="11"/>
  <c r="CU22" i="11" s="1"/>
  <c r="CE11" i="11"/>
  <c r="CU11" i="11" s="1"/>
  <c r="CA24" i="11"/>
  <c r="CQ24" i="11" s="1"/>
  <c r="CA47" i="11"/>
  <c r="CQ47" i="11" s="1"/>
  <c r="BV31" i="11"/>
  <c r="CL31" i="11" s="1"/>
  <c r="BV50" i="11"/>
  <c r="CL50" i="11" s="1"/>
  <c r="BU45" i="6"/>
  <c r="CK45" i="6" s="1"/>
  <c r="CE40" i="11"/>
  <c r="CU40" i="11" s="1"/>
  <c r="CC23" i="6"/>
  <c r="CS23" i="6" s="1"/>
  <c r="CC25" i="6"/>
  <c r="CD71" i="6" s="1"/>
  <c r="BT21" i="11"/>
  <c r="BY47" i="11"/>
  <c r="CO47" i="11" s="1"/>
  <c r="BY11" i="11"/>
  <c r="CO11" i="11" s="1"/>
  <c r="CA39" i="11"/>
  <c r="CQ39" i="11" s="1"/>
  <c r="BV46" i="11"/>
  <c r="CL46" i="11" s="1"/>
  <c r="BV40" i="11"/>
  <c r="CL40" i="11" s="1"/>
  <c r="BW11" i="11"/>
  <c r="CM11" i="11" s="1"/>
  <c r="BY45" i="6"/>
  <c r="CO45" i="6" s="1"/>
  <c r="BY39" i="6"/>
  <c r="CO39" i="6" s="1"/>
  <c r="CD24" i="11"/>
  <c r="CT24" i="11" s="1"/>
  <c r="CB10" i="6"/>
  <c r="CR10" i="6" s="1"/>
  <c r="CB39" i="6"/>
  <c r="CR39" i="6" s="1"/>
  <c r="BY24" i="11"/>
  <c r="CO24" i="11" s="1"/>
  <c r="BZ10" i="6"/>
  <c r="CP10" i="6" s="1"/>
  <c r="CA31" i="11"/>
  <c r="CQ31" i="11" s="1"/>
  <c r="BW40" i="11"/>
  <c r="CM40" i="11" s="1"/>
  <c r="BY10" i="6"/>
  <c r="CO10" i="6" s="1"/>
  <c r="CD47" i="11"/>
  <c r="CT47" i="11" s="1"/>
  <c r="BU21" i="11"/>
  <c r="CK21" i="11" s="1"/>
  <c r="BY22" i="11"/>
  <c r="CO22" i="11" s="1"/>
  <c r="CE47" i="11"/>
  <c r="CU47" i="11" s="1"/>
  <c r="BZ25" i="6"/>
  <c r="CA11" i="11"/>
  <c r="CQ11" i="11" s="1"/>
  <c r="BY25" i="6"/>
  <c r="CO25" i="6" s="1"/>
  <c r="CC45" i="6"/>
  <c r="CS45" i="6" s="1"/>
  <c r="CC39" i="6"/>
  <c r="CS39" i="6" s="1"/>
  <c r="CD22" i="11"/>
  <c r="CT22" i="11" s="1"/>
  <c r="BU22" i="11"/>
  <c r="CK22" i="11" s="1"/>
  <c r="CB25" i="6"/>
  <c r="BT40" i="11"/>
  <c r="CE46" i="11"/>
  <c r="CU46" i="11" s="1"/>
  <c r="CE21" i="11"/>
  <c r="CU21" i="11" s="1"/>
  <c r="CA50" i="11"/>
  <c r="CQ50" i="11" s="1"/>
  <c r="CA40" i="11"/>
  <c r="CQ40" i="11" s="1"/>
  <c r="BW39" i="11"/>
  <c r="CM39" i="11" s="1"/>
  <c r="BU10" i="6"/>
  <c r="CK10" i="6" s="1"/>
  <c r="BW50" i="11"/>
  <c r="BW38" i="11"/>
  <c r="CM38" i="11" s="1"/>
  <c r="CC13" i="6"/>
  <c r="CS13" i="6" s="1"/>
  <c r="CB47" i="6"/>
  <c r="CR47" i="6" s="1"/>
  <c r="BT49" i="11"/>
  <c r="BY14" i="11"/>
  <c r="CO14" i="11" s="1"/>
  <c r="CA29" i="11"/>
  <c r="CQ29" i="11" s="1"/>
  <c r="BV29" i="11"/>
  <c r="BV47" i="11"/>
  <c r="CL47" i="11" s="1"/>
  <c r="BW23" i="11"/>
  <c r="CM23" i="11" s="1"/>
  <c r="CB39" i="11"/>
  <c r="CR39" i="11" s="1"/>
  <c r="BY13" i="6"/>
  <c r="CO13" i="6" s="1"/>
  <c r="BU43" i="6"/>
  <c r="CK43" i="6" s="1"/>
  <c r="BU45" i="11"/>
  <c r="CK45" i="11" s="1"/>
  <c r="BT44" i="11"/>
  <c r="CJ44" i="11" s="1"/>
  <c r="BT28" i="11"/>
  <c r="CJ28" i="11" s="1"/>
  <c r="BT12" i="11"/>
  <c r="CJ12" i="11" s="1"/>
  <c r="BY28" i="11"/>
  <c r="CO28" i="11" s="1"/>
  <c r="BY12" i="11"/>
  <c r="CO12" i="11" s="1"/>
  <c r="CE44" i="11"/>
  <c r="CU44" i="11" s="1"/>
  <c r="CE12" i="11"/>
  <c r="CU12" i="11" s="1"/>
  <c r="BZ19" i="6"/>
  <c r="CP19" i="6" s="1"/>
  <c r="BV49" i="11"/>
  <c r="CL49" i="11" s="1"/>
  <c r="BW28" i="11"/>
  <c r="BY47" i="6"/>
  <c r="CO47" i="6" s="1"/>
  <c r="CD28" i="11"/>
  <c r="CT28" i="11" s="1"/>
  <c r="CB46" i="6"/>
  <c r="CR46" i="6" s="1"/>
  <c r="CB13" i="6"/>
  <c r="CR13" i="6" s="1"/>
  <c r="CE45" i="11"/>
  <c r="CU45" i="11" s="1"/>
  <c r="BV22" i="11"/>
  <c r="BW22" i="11"/>
  <c r="BW68" i="11" s="1"/>
  <c r="CD12" i="11"/>
  <c r="CT12" i="11" s="1"/>
  <c r="BU14" i="11"/>
  <c r="CK14" i="11" s="1"/>
  <c r="CC28" i="6"/>
  <c r="CS28" i="6" s="1"/>
  <c r="CC47" i="6"/>
  <c r="CS47" i="6" s="1"/>
  <c r="CD44" i="11"/>
  <c r="CT44" i="11" s="1"/>
  <c r="BU49" i="11"/>
  <c r="CK49" i="11" s="1"/>
  <c r="BU28" i="11"/>
  <c r="CK28" i="11" s="1"/>
  <c r="CB19" i="6"/>
  <c r="CR19" i="6" s="1"/>
  <c r="BY44" i="11"/>
  <c r="CO44" i="11" s="1"/>
  <c r="CE14" i="11"/>
  <c r="CU14" i="11" s="1"/>
  <c r="BV12" i="11"/>
  <c r="CL12" i="11" s="1"/>
  <c r="BV24" i="11"/>
  <c r="CL24" i="11" s="1"/>
  <c r="BW30" i="11"/>
  <c r="BY23" i="6"/>
  <c r="CO23" i="6" s="1"/>
  <c r="BY46" i="6"/>
  <c r="CO46" i="6" s="1"/>
  <c r="BU28" i="6"/>
  <c r="CK28" i="6" s="1"/>
  <c r="BU23" i="6"/>
  <c r="CK23" i="6" s="1"/>
  <c r="CC19" i="6"/>
  <c r="CS19" i="6" s="1"/>
  <c r="CC46" i="6"/>
  <c r="CS46" i="6" s="1"/>
  <c r="CD14" i="11"/>
  <c r="CT14" i="11" s="1"/>
  <c r="CD49" i="11"/>
  <c r="CT49" i="11" s="1"/>
  <c r="CT96" i="11" s="1"/>
  <c r="BY49" i="11"/>
  <c r="CO49" i="11" s="1"/>
  <c r="CE49" i="11"/>
  <c r="CU49" i="11" s="1"/>
  <c r="CA44" i="11"/>
  <c r="CQ44" i="11" s="1"/>
  <c r="CA22" i="11"/>
  <c r="CQ22" i="11" s="1"/>
  <c r="BY27" i="6"/>
  <c r="CO27" i="6" s="1"/>
  <c r="BU35" i="6"/>
  <c r="CK35" i="6" s="1"/>
  <c r="BU12" i="11"/>
  <c r="CK12" i="11" s="1"/>
  <c r="BT45" i="11"/>
  <c r="CJ45" i="11" s="1"/>
  <c r="BY45" i="11"/>
  <c r="CO45" i="11" s="1"/>
  <c r="BZ28" i="6"/>
  <c r="CP28" i="6" s="1"/>
  <c r="BW24" i="11"/>
  <c r="CM24" i="11" s="1"/>
  <c r="BY28" i="6"/>
  <c r="CO28" i="6" s="1"/>
  <c r="BU25" i="6"/>
  <c r="CK25" i="6" s="1"/>
  <c r="CD45" i="11"/>
  <c r="CT45" i="11" s="1"/>
  <c r="BU44" i="11"/>
  <c r="CK44" i="11" s="1"/>
  <c r="CB28" i="6"/>
  <c r="CR28" i="6" s="1"/>
  <c r="BT14" i="11"/>
  <c r="BZ46" i="6"/>
  <c r="CP46" i="6" s="1"/>
  <c r="BZ47" i="6"/>
  <c r="CP47" i="6" s="1"/>
  <c r="BY19" i="6"/>
  <c r="CO19" i="6" s="1"/>
  <c r="CC30" i="6"/>
  <c r="CS30" i="6" s="1"/>
  <c r="CC42" i="6"/>
  <c r="CS42" i="6" s="1"/>
  <c r="CB16" i="6"/>
  <c r="CR16" i="6" s="1"/>
  <c r="BT42" i="11"/>
  <c r="BV26" i="11"/>
  <c r="CL26" i="11" s="1"/>
  <c r="BU13" i="6"/>
  <c r="CK13" i="6" s="1"/>
  <c r="CB22" i="6"/>
  <c r="CR22" i="6" s="1"/>
  <c r="BY36" i="11"/>
  <c r="CO36" i="11" s="1"/>
  <c r="BY16" i="6"/>
  <c r="CO16" i="6" s="1"/>
  <c r="CD42" i="11"/>
  <c r="CT42" i="11" s="1"/>
  <c r="BZ36" i="6"/>
  <c r="CP36" i="6" s="1"/>
  <c r="BZ42" i="6"/>
  <c r="BW48" i="11"/>
  <c r="CM48" i="11" s="1"/>
  <c r="BU19" i="6"/>
  <c r="CK19" i="6" s="1"/>
  <c r="BU47" i="6"/>
  <c r="CK47" i="6" s="1"/>
  <c r="BU18" i="11"/>
  <c r="CK18" i="11" s="1"/>
  <c r="CD18" i="11"/>
  <c r="CT18" i="11" s="1"/>
  <c r="BU42" i="11"/>
  <c r="CK42" i="11" s="1"/>
  <c r="BT37" i="11"/>
  <c r="CJ37" i="11" s="1"/>
  <c r="BY37" i="11"/>
  <c r="CO37" i="11" s="1"/>
  <c r="CE13" i="11"/>
  <c r="CU13" i="11" s="1"/>
  <c r="BV48" i="11"/>
  <c r="CL48" i="11" s="1"/>
  <c r="BY22" i="6"/>
  <c r="CO22" i="6" s="1"/>
  <c r="BU42" i="6"/>
  <c r="CK42" i="6" s="1"/>
  <c r="CD36" i="11"/>
  <c r="CT36" i="11" s="1"/>
  <c r="BU37" i="11"/>
  <c r="CK37" i="11" s="1"/>
  <c r="BU13" i="11"/>
  <c r="CK13" i="11" s="1"/>
  <c r="BU36" i="11"/>
  <c r="CK36" i="11" s="1"/>
  <c r="CB36" i="6"/>
  <c r="CR36" i="6" s="1"/>
  <c r="CE36" i="11"/>
  <c r="CU36" i="11" s="1"/>
  <c r="CE37" i="11"/>
  <c r="CU37" i="11" s="1"/>
  <c r="BZ22" i="6"/>
  <c r="CP22" i="6" s="1"/>
  <c r="BW36" i="11"/>
  <c r="CM36" i="11" s="1"/>
  <c r="BY42" i="6"/>
  <c r="CO42" i="6" s="1"/>
  <c r="BU30" i="6"/>
  <c r="CK30" i="6" s="1"/>
  <c r="BU36" i="6"/>
  <c r="CK36" i="6" s="1"/>
  <c r="CC16" i="6"/>
  <c r="CS16" i="6" s="1"/>
  <c r="CD13" i="11"/>
  <c r="CT13" i="11" s="1"/>
  <c r="BT18" i="11"/>
  <c r="CJ18" i="11" s="1"/>
  <c r="BW43" i="11"/>
  <c r="BX89" i="11" s="1"/>
  <c r="BY30" i="6"/>
  <c r="CO30" i="6" s="1"/>
  <c r="BY36" i="6"/>
  <c r="CO36" i="6" s="1"/>
  <c r="CC36" i="6"/>
  <c r="CS36" i="6" s="1"/>
  <c r="CD37" i="11"/>
  <c r="CT37" i="11" s="1"/>
  <c r="CB42" i="6"/>
  <c r="CR42" i="6" s="1"/>
  <c r="CB30" i="6"/>
  <c r="CR30" i="6" s="1"/>
  <c r="BT36" i="11"/>
  <c r="CJ36" i="11" s="1"/>
  <c r="BT13" i="11"/>
  <c r="CJ13" i="11" s="1"/>
  <c r="BY42" i="11"/>
  <c r="CO42" i="11" s="1"/>
  <c r="CE42" i="11"/>
  <c r="CU42" i="11" s="1"/>
  <c r="CE18" i="11"/>
  <c r="CU18" i="11" s="1"/>
  <c r="BW46" i="11"/>
  <c r="CM46" i="11" s="1"/>
  <c r="BU16" i="6"/>
  <c r="CK16" i="6" s="1"/>
  <c r="BU29" i="6"/>
  <c r="CK29" i="6" s="1"/>
  <c r="CA14" i="11"/>
  <c r="CQ14" i="11" s="1"/>
  <c r="CA36" i="11"/>
  <c r="CQ36" i="11" s="1"/>
  <c r="BV18" i="11"/>
  <c r="CL18" i="11" s="1"/>
  <c r="BY24" i="6"/>
  <c r="CO24" i="6" s="1"/>
  <c r="CA45" i="11"/>
  <c r="CQ45" i="11" s="1"/>
  <c r="BV44" i="11"/>
  <c r="CL44" i="11" s="1"/>
  <c r="BW12" i="11"/>
  <c r="CM12" i="11" s="1"/>
  <c r="BW13" i="11"/>
  <c r="CM13" i="11" s="1"/>
  <c r="BY21" i="6"/>
  <c r="CO21" i="6" s="1"/>
  <c r="BY38" i="6"/>
  <c r="CO38" i="6" s="1"/>
  <c r="CA37" i="11"/>
  <c r="CQ37" i="11" s="1"/>
  <c r="BW45" i="11"/>
  <c r="CM45" i="11" s="1"/>
  <c r="BU41" i="6"/>
  <c r="CK41" i="6" s="1"/>
  <c r="BU21" i="6"/>
  <c r="CK21" i="6" s="1"/>
  <c r="CE28" i="11"/>
  <c r="CU28" i="11" s="1"/>
  <c r="CA28" i="11"/>
  <c r="CQ28" i="11" s="1"/>
  <c r="BV14" i="11"/>
  <c r="CL14" i="11" s="1"/>
  <c r="BV45" i="11"/>
  <c r="CL45" i="11" s="1"/>
  <c r="BY18" i="6"/>
  <c r="CO18" i="6" s="1"/>
  <c r="BU24" i="6"/>
  <c r="CK24" i="6" s="1"/>
  <c r="CA13" i="11"/>
  <c r="CQ13" i="11" s="1"/>
  <c r="CA42" i="11"/>
  <c r="CQ42" i="11" s="1"/>
  <c r="BV28" i="11"/>
  <c r="CL28" i="11" s="1"/>
  <c r="BW37" i="11"/>
  <c r="CM37" i="11" s="1"/>
  <c r="CB12" i="11"/>
  <c r="CR12" i="11" s="1"/>
  <c r="BU48" i="6"/>
  <c r="CK48" i="6" s="1"/>
  <c r="CA49" i="11"/>
  <c r="CQ49" i="11" s="1"/>
  <c r="CA12" i="11"/>
  <c r="CQ12" i="11" s="1"/>
  <c r="CA18" i="11"/>
  <c r="CQ18" i="11" s="1"/>
  <c r="BV13" i="11"/>
  <c r="CL13" i="11" s="1"/>
  <c r="BV36" i="11"/>
  <c r="CL36" i="11" s="1"/>
  <c r="BV37" i="11"/>
  <c r="CL37" i="11" s="1"/>
  <c r="BW14" i="11"/>
  <c r="CB45" i="11"/>
  <c r="CR45" i="11" s="1"/>
  <c r="BY41" i="6"/>
  <c r="CO41" i="6" s="1"/>
  <c r="BY12" i="6"/>
  <c r="CO12" i="6" s="1"/>
  <c r="BY48" i="6"/>
  <c r="CO48" i="6" s="1"/>
  <c r="BU31" i="6"/>
  <c r="CK31" i="6" s="1"/>
  <c r="CC20" i="6"/>
  <c r="CS20" i="6" s="1"/>
  <c r="BU17" i="11"/>
  <c r="CK17" i="11" s="1"/>
  <c r="BY19" i="11"/>
  <c r="CO19" i="11" s="1"/>
  <c r="CE17" i="11"/>
  <c r="CU17" i="11" s="1"/>
  <c r="CE32" i="11"/>
  <c r="CU32" i="11" s="1"/>
  <c r="CA32" i="11"/>
  <c r="CQ32" i="11" s="1"/>
  <c r="BV19" i="11"/>
  <c r="CL19" i="11" s="1"/>
  <c r="BV35" i="11"/>
  <c r="CL35" i="11" s="1"/>
  <c r="BW27" i="11"/>
  <c r="CM27" i="11" s="1"/>
  <c r="BW42" i="11"/>
  <c r="BW15" i="11"/>
  <c r="CM15" i="11" s="1"/>
  <c r="CB44" i="11"/>
  <c r="CR44" i="11" s="1"/>
  <c r="BU34" i="6"/>
  <c r="CK34" i="6" s="1"/>
  <c r="CQ81" i="6"/>
  <c r="CB34" i="6"/>
  <c r="CR34" i="6" s="1"/>
  <c r="BT17" i="11"/>
  <c r="CJ17" i="11" s="1"/>
  <c r="BY35" i="11"/>
  <c r="CO35" i="11" s="1"/>
  <c r="CA35" i="11"/>
  <c r="CQ35" i="11" s="1"/>
  <c r="BV32" i="11"/>
  <c r="CL32" i="11" s="1"/>
  <c r="BW17" i="11"/>
  <c r="CM17" i="11" s="1"/>
  <c r="CB50" i="11"/>
  <c r="CR50" i="11" s="1"/>
  <c r="BY20" i="6"/>
  <c r="CO20" i="6" s="1"/>
  <c r="BU37" i="6"/>
  <c r="CK37" i="6" s="1"/>
  <c r="BT35" i="11"/>
  <c r="CJ35" i="11" s="1"/>
  <c r="CE35" i="11"/>
  <c r="CU35" i="11" s="1"/>
  <c r="CA34" i="11"/>
  <c r="CQ34" i="11" s="1"/>
  <c r="BV17" i="11"/>
  <c r="CL17" i="11" s="1"/>
  <c r="CB28" i="11"/>
  <c r="CR28" i="11" s="1"/>
  <c r="BY40" i="6"/>
  <c r="CO40" i="6" s="1"/>
  <c r="BU14" i="6"/>
  <c r="CK14" i="6" s="1"/>
  <c r="CC14" i="6"/>
  <c r="CD17" i="11"/>
  <c r="CT17" i="11" s="1"/>
  <c r="CC34" i="6"/>
  <c r="CS34" i="6" s="1"/>
  <c r="CD34" i="11"/>
  <c r="CT34" i="11" s="1"/>
  <c r="BU34" i="11"/>
  <c r="CK34" i="11" s="1"/>
  <c r="BU32" i="11"/>
  <c r="CK32" i="11" s="1"/>
  <c r="BU19" i="11"/>
  <c r="CK19" i="11" s="1"/>
  <c r="CB14" i="6"/>
  <c r="CR14" i="6" s="1"/>
  <c r="BT19" i="11"/>
  <c r="CJ19" i="11" s="1"/>
  <c r="BZ20" i="6"/>
  <c r="CP20" i="6" s="1"/>
  <c r="BZ14" i="6"/>
  <c r="CP14" i="6" s="1"/>
  <c r="BZ37" i="6"/>
  <c r="CP37" i="6" s="1"/>
  <c r="CA19" i="11"/>
  <c r="CQ19" i="11" s="1"/>
  <c r="BV42" i="11"/>
  <c r="CL42" i="11" s="1"/>
  <c r="BW49" i="11"/>
  <c r="CM49" i="11" s="1"/>
  <c r="BW44" i="11"/>
  <c r="CM44" i="11" s="1"/>
  <c r="CB11" i="11"/>
  <c r="CR11" i="11" s="1"/>
  <c r="CB14" i="11"/>
  <c r="CR14" i="11" s="1"/>
  <c r="BY37" i="6"/>
  <c r="CO37" i="6" s="1"/>
  <c r="BY34" i="6"/>
  <c r="CO34" i="6" s="1"/>
  <c r="BT32" i="11"/>
  <c r="CJ32" i="11" s="1"/>
  <c r="BY17" i="11"/>
  <c r="CO17" i="11" s="1"/>
  <c r="BZ34" i="6"/>
  <c r="BZ80" i="6" s="1"/>
  <c r="CB49" i="11"/>
  <c r="CR49" i="11" s="1"/>
  <c r="CD19" i="11"/>
  <c r="CT19" i="11" s="1"/>
  <c r="CD35" i="11"/>
  <c r="CT35" i="11" s="1"/>
  <c r="CB40" i="6"/>
  <c r="CB20" i="6"/>
  <c r="CR20" i="6" s="1"/>
  <c r="BW34" i="11"/>
  <c r="CM34" i="11" s="1"/>
  <c r="CB46" i="11"/>
  <c r="CR46" i="11" s="1"/>
  <c r="BU18" i="6"/>
  <c r="CK18" i="6" s="1"/>
  <c r="CC40" i="6"/>
  <c r="CC86" i="6" s="1"/>
  <c r="BU35" i="11"/>
  <c r="CK35" i="11" s="1"/>
  <c r="BT34" i="11"/>
  <c r="CJ34" i="11" s="1"/>
  <c r="BY34" i="11"/>
  <c r="CO34" i="11" s="1"/>
  <c r="CA17" i="11"/>
  <c r="CQ17" i="11" s="1"/>
  <c r="BV34" i="11"/>
  <c r="CL34" i="11" s="1"/>
  <c r="BW32" i="11"/>
  <c r="CM32" i="11" s="1"/>
  <c r="BY14" i="6"/>
  <c r="CO14" i="6" s="1"/>
  <c r="BU20" i="6"/>
  <c r="CK20" i="6" s="1"/>
  <c r="DA11" i="11"/>
  <c r="DF11" i="11" s="1"/>
  <c r="DB11" i="11"/>
  <c r="DG11" i="11" s="1"/>
  <c r="DC11" i="11"/>
  <c r="DH11" i="11" s="1"/>
  <c r="DD11" i="11"/>
  <c r="DI11" i="11" s="1"/>
  <c r="CS46" i="11"/>
  <c r="DB31" i="11"/>
  <c r="DG31" i="11" s="1"/>
  <c r="DC31" i="11"/>
  <c r="DH31" i="11" s="1"/>
  <c r="DD31" i="11"/>
  <c r="DI31" i="11" s="1"/>
  <c r="DA31" i="11"/>
  <c r="DF31" i="11" s="1"/>
  <c r="DA39" i="11"/>
  <c r="DF39" i="11" s="1"/>
  <c r="DB39" i="11"/>
  <c r="DG39" i="11" s="1"/>
  <c r="DC39" i="11"/>
  <c r="DH39" i="11" s="1"/>
  <c r="DD39" i="11"/>
  <c r="DI39" i="11" s="1"/>
  <c r="CU25" i="6"/>
  <c r="CL10" i="6"/>
  <c r="CS30" i="11"/>
  <c r="CS15" i="11"/>
  <c r="CJ19" i="6"/>
  <c r="CL28" i="6"/>
  <c r="CS32" i="11"/>
  <c r="CS35" i="11"/>
  <c r="DD34" i="11"/>
  <c r="DI34" i="11" s="1"/>
  <c r="DA34" i="11"/>
  <c r="DF34" i="11" s="1"/>
  <c r="DB34" i="11"/>
  <c r="DG34" i="11" s="1"/>
  <c r="DC34" i="11"/>
  <c r="DH34" i="11" s="1"/>
  <c r="CM19" i="11"/>
  <c r="CJ14" i="6"/>
  <c r="CM37" i="6"/>
  <c r="CN69" i="11"/>
  <c r="CR16" i="11"/>
  <c r="CJ29" i="6"/>
  <c r="CM49" i="6"/>
  <c r="CS28" i="11"/>
  <c r="CS12" i="11"/>
  <c r="DD14" i="11"/>
  <c r="DI14" i="11" s="1"/>
  <c r="DA14" i="11"/>
  <c r="DF14" i="11" s="1"/>
  <c r="DB14" i="11"/>
  <c r="DG14" i="11" s="1"/>
  <c r="DC14" i="11"/>
  <c r="DH14" i="11" s="1"/>
  <c r="CJ43" i="6"/>
  <c r="CU17" i="6"/>
  <c r="CU32" i="6"/>
  <c r="CM26" i="6"/>
  <c r="CR42" i="11"/>
  <c r="CS13" i="11"/>
  <c r="CM18" i="11"/>
  <c r="CL24" i="6"/>
  <c r="CU18" i="6"/>
  <c r="CS40" i="11"/>
  <c r="CR24" i="11"/>
  <c r="CS21" i="11"/>
  <c r="CU33" i="6"/>
  <c r="CU48" i="6"/>
  <c r="CJ21" i="6"/>
  <c r="CL31" i="6"/>
  <c r="CJ15" i="6"/>
  <c r="DB29" i="11"/>
  <c r="DG29" i="11" s="1"/>
  <c r="DC29" i="11"/>
  <c r="DH29" i="11" s="1"/>
  <c r="DD29" i="11"/>
  <c r="DI29" i="11" s="1"/>
  <c r="DA29" i="11"/>
  <c r="DF29" i="11" s="1"/>
  <c r="CP26" i="11"/>
  <c r="CS43" i="11"/>
  <c r="CL22" i="6"/>
  <c r="CJ16" i="6"/>
  <c r="CP25" i="6"/>
  <c r="CB18" i="11"/>
  <c r="CB15" i="11"/>
  <c r="CB10" i="11"/>
  <c r="CB37" i="11"/>
  <c r="BZ48" i="11"/>
  <c r="BZ38" i="11"/>
  <c r="BZ30" i="11"/>
  <c r="BZ10" i="11"/>
  <c r="BZ11" i="11"/>
  <c r="BZ12" i="11"/>
  <c r="BW30" i="6"/>
  <c r="BW40" i="6"/>
  <c r="BW43" i="6"/>
  <c r="BW14" i="6"/>
  <c r="BW50" i="6"/>
  <c r="CH24" i="11"/>
  <c r="CH50" i="11"/>
  <c r="CH40" i="11"/>
  <c r="CH39" i="11"/>
  <c r="CH28" i="11"/>
  <c r="CD48" i="6"/>
  <c r="CT48" i="6" s="1"/>
  <c r="CD44" i="6"/>
  <c r="CT44" i="6" s="1"/>
  <c r="CD37" i="6"/>
  <c r="CT37" i="6" s="1"/>
  <c r="CD29" i="6"/>
  <c r="CT29" i="6" s="1"/>
  <c r="CD17" i="6"/>
  <c r="CT17" i="6" s="1"/>
  <c r="BX41" i="11"/>
  <c r="CN41" i="11" s="1"/>
  <c r="BX31" i="11"/>
  <c r="CN31" i="11" s="1"/>
  <c r="BX11" i="11"/>
  <c r="CN11" i="11" s="1"/>
  <c r="CN57" i="11" s="1"/>
  <c r="BX26" i="11"/>
  <c r="CN26" i="11" s="1"/>
  <c r="BX24" i="11"/>
  <c r="CN24" i="11" s="1"/>
  <c r="CN70" i="11" s="1"/>
  <c r="BX35" i="11"/>
  <c r="CN35" i="11" s="1"/>
  <c r="BV49" i="6"/>
  <c r="BV21" i="6"/>
  <c r="BV34" i="6"/>
  <c r="BV20" i="6"/>
  <c r="BV36" i="6"/>
  <c r="BX15" i="6"/>
  <c r="CN15" i="6" s="1"/>
  <c r="BX48" i="6"/>
  <c r="CN48" i="6" s="1"/>
  <c r="BX47" i="6"/>
  <c r="CN47" i="6" s="1"/>
  <c r="BX29" i="6"/>
  <c r="CN29" i="6" s="1"/>
  <c r="CN76" i="6" s="1"/>
  <c r="BX46" i="6"/>
  <c r="CN46" i="6" s="1"/>
  <c r="CG43" i="11"/>
  <c r="CG28" i="11"/>
  <c r="CG25" i="11"/>
  <c r="CG24" i="11"/>
  <c r="CG38" i="11"/>
  <c r="BT41" i="6"/>
  <c r="BT44" i="6"/>
  <c r="BT46" i="6"/>
  <c r="BT10" i="6"/>
  <c r="BT13" i="6"/>
  <c r="CF40" i="11"/>
  <c r="CZ40" i="11" s="1"/>
  <c r="CF33" i="11"/>
  <c r="CZ33" i="11" s="1"/>
  <c r="CF35" i="11"/>
  <c r="CZ35" i="11" s="1"/>
  <c r="CF36" i="11"/>
  <c r="CZ36" i="11" s="1"/>
  <c r="CF10" i="11"/>
  <c r="CZ10" i="11" s="1"/>
  <c r="CE45" i="6"/>
  <c r="CE36" i="6"/>
  <c r="CE47" i="6"/>
  <c r="CE50" i="6"/>
  <c r="CE37" i="6"/>
  <c r="CC42" i="11"/>
  <c r="CC24" i="11"/>
  <c r="CC38" i="11"/>
  <c r="CC45" i="11"/>
  <c r="CC11" i="11"/>
  <c r="CA13" i="6"/>
  <c r="CQ13" i="6" s="1"/>
  <c r="CA14" i="6"/>
  <c r="CQ14" i="6" s="1"/>
  <c r="CA24" i="6"/>
  <c r="CQ24" i="6" s="1"/>
  <c r="CA12" i="6"/>
  <c r="CQ12" i="6" s="1"/>
  <c r="CA38" i="6"/>
  <c r="CQ38" i="6" s="1"/>
  <c r="CQ85" i="6" s="1"/>
  <c r="CB29" i="11"/>
  <c r="CB20" i="11"/>
  <c r="CB34" i="11"/>
  <c r="CB43" i="11"/>
  <c r="CB26" i="11"/>
  <c r="BZ15" i="11"/>
  <c r="BZ36" i="11"/>
  <c r="BZ34" i="11"/>
  <c r="BZ41" i="11"/>
  <c r="BZ35" i="11"/>
  <c r="BW44" i="6"/>
  <c r="BW31" i="6"/>
  <c r="BW17" i="6"/>
  <c r="BW29" i="6"/>
  <c r="BW46" i="6"/>
  <c r="CH23" i="11"/>
  <c r="CH12" i="11"/>
  <c r="CH15" i="11"/>
  <c r="CH33" i="11"/>
  <c r="CH41" i="11"/>
  <c r="CD41" i="6"/>
  <c r="CT41" i="6" s="1"/>
  <c r="CT87" i="6" s="1"/>
  <c r="CD19" i="6"/>
  <c r="CT19" i="6" s="1"/>
  <c r="CT66" i="6" s="1"/>
  <c r="CD24" i="6"/>
  <c r="CT24" i="6" s="1"/>
  <c r="CD32" i="6"/>
  <c r="CT32" i="6" s="1"/>
  <c r="CD49" i="6"/>
  <c r="CT49" i="6" s="1"/>
  <c r="BX36" i="11"/>
  <c r="CN36" i="11" s="1"/>
  <c r="BX32" i="11"/>
  <c r="CN32" i="11" s="1"/>
  <c r="BX14" i="11"/>
  <c r="CN14" i="11" s="1"/>
  <c r="BX12" i="11"/>
  <c r="CN12" i="11" s="1"/>
  <c r="BX50" i="11"/>
  <c r="CN50" i="11" s="1"/>
  <c r="BV26" i="6"/>
  <c r="BV37" i="6"/>
  <c r="BV23" i="6"/>
  <c r="BV12" i="6"/>
  <c r="BV39" i="6"/>
  <c r="BV43" i="6"/>
  <c r="BX21" i="6"/>
  <c r="CN21" i="6" s="1"/>
  <c r="BX26" i="6"/>
  <c r="CN26" i="6" s="1"/>
  <c r="BX35" i="6"/>
  <c r="CN35" i="6" s="1"/>
  <c r="BX33" i="6"/>
  <c r="CN33" i="6" s="1"/>
  <c r="BX18" i="6"/>
  <c r="CN18" i="6" s="1"/>
  <c r="CG29" i="11"/>
  <c r="CG46" i="11"/>
  <c r="CG40" i="11"/>
  <c r="CG16" i="11"/>
  <c r="CG19" i="11"/>
  <c r="BT11" i="6"/>
  <c r="BT30" i="6"/>
  <c r="BT27" i="6"/>
  <c r="BT17" i="6"/>
  <c r="BT25" i="6"/>
  <c r="CF27" i="11"/>
  <c r="CZ27" i="11" s="1"/>
  <c r="CF28" i="11"/>
  <c r="CZ28" i="11" s="1"/>
  <c r="CF44" i="11"/>
  <c r="CZ44" i="11" s="1"/>
  <c r="CF43" i="11"/>
  <c r="CZ43" i="11" s="1"/>
  <c r="CF38" i="11"/>
  <c r="CZ38" i="11" s="1"/>
  <c r="CE14" i="6"/>
  <c r="CE35" i="6"/>
  <c r="CE34" i="6"/>
  <c r="CE13" i="6"/>
  <c r="CE40" i="6"/>
  <c r="CC10" i="11"/>
  <c r="CC25" i="11"/>
  <c r="CC29" i="11"/>
  <c r="CC36" i="11"/>
  <c r="CC14" i="11"/>
  <c r="CA37" i="6"/>
  <c r="CQ37" i="6" s="1"/>
  <c r="CA11" i="6"/>
  <c r="CQ11" i="6" s="1"/>
  <c r="CA18" i="6"/>
  <c r="CQ18" i="6" s="1"/>
  <c r="CA46" i="6"/>
  <c r="CQ46" i="6" s="1"/>
  <c r="CQ93" i="6" s="1"/>
  <c r="CA32" i="6"/>
  <c r="CQ32" i="6" s="1"/>
  <c r="CS15" i="6"/>
  <c r="CB22" i="11"/>
  <c r="CB48" i="11"/>
  <c r="BZ17" i="11"/>
  <c r="BZ22" i="11"/>
  <c r="BZ27" i="11"/>
  <c r="BZ40" i="11"/>
  <c r="BZ16" i="11"/>
  <c r="CA62" i="11" s="1"/>
  <c r="BW36" i="6"/>
  <c r="BW18" i="6"/>
  <c r="BW33" i="6"/>
  <c r="BW11" i="6"/>
  <c r="BW23" i="6"/>
  <c r="CH16" i="11"/>
  <c r="CH35" i="11"/>
  <c r="CH26" i="11"/>
  <c r="CH34" i="11"/>
  <c r="CH43" i="11"/>
  <c r="CH45" i="11"/>
  <c r="CD10" i="6"/>
  <c r="CT10" i="6" s="1"/>
  <c r="CD23" i="6"/>
  <c r="CT23" i="6" s="1"/>
  <c r="CD34" i="6"/>
  <c r="CT34" i="6" s="1"/>
  <c r="CD45" i="6"/>
  <c r="CT45" i="6" s="1"/>
  <c r="CD50" i="6"/>
  <c r="CT50" i="6" s="1"/>
  <c r="BX16" i="11"/>
  <c r="CN16" i="11" s="1"/>
  <c r="BX29" i="11"/>
  <c r="CN29" i="11" s="1"/>
  <c r="BX40" i="11"/>
  <c r="CN40" i="11" s="1"/>
  <c r="BX46" i="11"/>
  <c r="CN46" i="11" s="1"/>
  <c r="BX42" i="11"/>
  <c r="CN42" i="11" s="1"/>
  <c r="BV44" i="6"/>
  <c r="BV25" i="6"/>
  <c r="BV45" i="6"/>
  <c r="BV42" i="6"/>
  <c r="BV35" i="6"/>
  <c r="BX17" i="6"/>
  <c r="CN17" i="6" s="1"/>
  <c r="BX19" i="6"/>
  <c r="CN19" i="6" s="1"/>
  <c r="BX49" i="6"/>
  <c r="CN49" i="6" s="1"/>
  <c r="BX39" i="6"/>
  <c r="CN39" i="6" s="1"/>
  <c r="BX34" i="6"/>
  <c r="CN34" i="6" s="1"/>
  <c r="CG23" i="11"/>
  <c r="CG10" i="11"/>
  <c r="CG15" i="11"/>
  <c r="CG47" i="11"/>
  <c r="CG35" i="11"/>
  <c r="BT36" i="6"/>
  <c r="BT28" i="6"/>
  <c r="BT38" i="6"/>
  <c r="BT34" i="6"/>
  <c r="BT42" i="6"/>
  <c r="CF15" i="11"/>
  <c r="CZ15" i="11" s="1"/>
  <c r="CF46" i="11"/>
  <c r="CZ46" i="11" s="1"/>
  <c r="CF24" i="11"/>
  <c r="CZ24" i="11" s="1"/>
  <c r="CF13" i="11"/>
  <c r="CZ13" i="11" s="1"/>
  <c r="CF22" i="11"/>
  <c r="CZ22" i="11" s="1"/>
  <c r="CE41" i="6"/>
  <c r="CE20" i="6"/>
  <c r="CE42" i="6"/>
  <c r="CE11" i="6"/>
  <c r="CE46" i="6"/>
  <c r="CC50" i="11"/>
  <c r="CC23" i="11"/>
  <c r="CC33" i="11"/>
  <c r="CC41" i="11"/>
  <c r="CC44" i="11"/>
  <c r="CA44" i="6"/>
  <c r="CQ44" i="6" s="1"/>
  <c r="CA25" i="6"/>
  <c r="CQ25" i="6" s="1"/>
  <c r="CA30" i="6"/>
  <c r="CQ30" i="6" s="1"/>
  <c r="CA19" i="6"/>
  <c r="CQ19" i="6" s="1"/>
  <c r="CA16" i="6"/>
  <c r="CQ16" i="6" s="1"/>
  <c r="CA42" i="6"/>
  <c r="CQ42" i="6" s="1"/>
  <c r="BW10" i="11"/>
  <c r="BW35" i="11"/>
  <c r="BW29" i="11"/>
  <c r="BW16" i="11"/>
  <c r="CB36" i="11"/>
  <c r="CB31" i="11"/>
  <c r="CB40" i="11"/>
  <c r="CB35" i="11"/>
  <c r="CB13" i="11"/>
  <c r="BU33" i="6"/>
  <c r="CK33" i="6" s="1"/>
  <c r="BU49" i="6"/>
  <c r="CK49" i="6" s="1"/>
  <c r="BU27" i="6"/>
  <c r="CK27" i="6" s="1"/>
  <c r="BU40" i="6"/>
  <c r="CK40" i="6" s="1"/>
  <c r="BU22" i="6"/>
  <c r="CK22" i="6" s="1"/>
  <c r="BZ44" i="11"/>
  <c r="BZ14" i="11"/>
  <c r="BZ45" i="11"/>
  <c r="BZ29" i="11"/>
  <c r="BZ31" i="11"/>
  <c r="BW19" i="6"/>
  <c r="BW27" i="6"/>
  <c r="BW10" i="6"/>
  <c r="BW21" i="6"/>
  <c r="BW25" i="6"/>
  <c r="BW38" i="6"/>
  <c r="CH44" i="11"/>
  <c r="CH46" i="11"/>
  <c r="CH37" i="11"/>
  <c r="CH19" i="11"/>
  <c r="CH42" i="11"/>
  <c r="CD25" i="6"/>
  <c r="CT25" i="6" s="1"/>
  <c r="CD18" i="6"/>
  <c r="CT18" i="6" s="1"/>
  <c r="CD14" i="6"/>
  <c r="CT14" i="6" s="1"/>
  <c r="CD36" i="6"/>
  <c r="CT36" i="6" s="1"/>
  <c r="CD11" i="6"/>
  <c r="CT11" i="6" s="1"/>
  <c r="BX30" i="11"/>
  <c r="CN30" i="11" s="1"/>
  <c r="BX49" i="11"/>
  <c r="CN49" i="11" s="1"/>
  <c r="BX43" i="11"/>
  <c r="CN43" i="11" s="1"/>
  <c r="BX27" i="11"/>
  <c r="CN27" i="11" s="1"/>
  <c r="BX28" i="11"/>
  <c r="CN28" i="11" s="1"/>
  <c r="BV19" i="6"/>
  <c r="BV33" i="6"/>
  <c r="BV48" i="6"/>
  <c r="BV27" i="6"/>
  <c r="BV38" i="6"/>
  <c r="BX23" i="6"/>
  <c r="CN23" i="6" s="1"/>
  <c r="BX45" i="6"/>
  <c r="CN45" i="6" s="1"/>
  <c r="CN91" i="6" s="1"/>
  <c r="BX40" i="6"/>
  <c r="CN40" i="6" s="1"/>
  <c r="BX37" i="6"/>
  <c r="CN37" i="6" s="1"/>
  <c r="CN83" i="6" s="1"/>
  <c r="BX24" i="6"/>
  <c r="CN24" i="6" s="1"/>
  <c r="CG30" i="11"/>
  <c r="CG42" i="11"/>
  <c r="CG14" i="11"/>
  <c r="CG18" i="11"/>
  <c r="CG49" i="11"/>
  <c r="BT22" i="6"/>
  <c r="BU68" i="6" s="1"/>
  <c r="BT32" i="6"/>
  <c r="BT48" i="6"/>
  <c r="BT12" i="6"/>
  <c r="BT20" i="6"/>
  <c r="CF17" i="11"/>
  <c r="CZ17" i="11" s="1"/>
  <c r="CF45" i="11"/>
  <c r="CZ45" i="11" s="1"/>
  <c r="CF47" i="11"/>
  <c r="CZ47" i="11" s="1"/>
  <c r="CF41" i="11"/>
  <c r="CZ41" i="11" s="1"/>
  <c r="CF32" i="11"/>
  <c r="CZ32" i="11" s="1"/>
  <c r="CE30" i="6"/>
  <c r="CE10" i="6"/>
  <c r="CE44" i="6"/>
  <c r="CE24" i="6"/>
  <c r="CE19" i="6"/>
  <c r="CC48" i="11"/>
  <c r="CC22" i="11"/>
  <c r="CC31" i="11"/>
  <c r="CC39" i="11"/>
  <c r="CC49" i="11"/>
  <c r="CA20" i="6"/>
  <c r="CQ20" i="6" s="1"/>
  <c r="CA31" i="6"/>
  <c r="CQ31" i="6" s="1"/>
  <c r="CA40" i="6"/>
  <c r="CQ40" i="6" s="1"/>
  <c r="CA36" i="6"/>
  <c r="CQ36" i="6" s="1"/>
  <c r="CQ82" i="6" s="1"/>
  <c r="CA21" i="6"/>
  <c r="CQ21" i="6" s="1"/>
  <c r="CP48" i="6"/>
  <c r="CB32" i="11"/>
  <c r="CB41" i="11"/>
  <c r="BZ28" i="11"/>
  <c r="BZ43" i="11"/>
  <c r="BZ32" i="11"/>
  <c r="BZ42" i="11"/>
  <c r="CA88" i="11" s="1"/>
  <c r="BZ25" i="11"/>
  <c r="BW28" i="6"/>
  <c r="BW20" i="6"/>
  <c r="BW34" i="6"/>
  <c r="BW13" i="6"/>
  <c r="BW41" i="6"/>
  <c r="CH36" i="11"/>
  <c r="CH38" i="11"/>
  <c r="CH32" i="11"/>
  <c r="CH13" i="11"/>
  <c r="CH10" i="11"/>
  <c r="CD13" i="6"/>
  <c r="CT13" i="6" s="1"/>
  <c r="CT59" i="6" s="1"/>
  <c r="CD21" i="6"/>
  <c r="CT21" i="6" s="1"/>
  <c r="CT67" i="6" s="1"/>
  <c r="CD26" i="6"/>
  <c r="CT26" i="6" s="1"/>
  <c r="CD16" i="6"/>
  <c r="CT16" i="6" s="1"/>
  <c r="CD30" i="6"/>
  <c r="CT30" i="6" s="1"/>
  <c r="BX44" i="11"/>
  <c r="CN44" i="11" s="1"/>
  <c r="BX19" i="11"/>
  <c r="CN19" i="11" s="1"/>
  <c r="BX13" i="11"/>
  <c r="CN13" i="11" s="1"/>
  <c r="BX34" i="11"/>
  <c r="CN34" i="11" s="1"/>
  <c r="CN80" i="11" s="1"/>
  <c r="BX25" i="11"/>
  <c r="CN25" i="11" s="1"/>
  <c r="BV30" i="6"/>
  <c r="BV40" i="6"/>
  <c r="BV11" i="6"/>
  <c r="BV47" i="6"/>
  <c r="BV32" i="6"/>
  <c r="BX20" i="6"/>
  <c r="CN20" i="6" s="1"/>
  <c r="BX43" i="6"/>
  <c r="CN43" i="6" s="1"/>
  <c r="CN89" i="6" s="1"/>
  <c r="BX38" i="6"/>
  <c r="CN38" i="6" s="1"/>
  <c r="BX16" i="6"/>
  <c r="CN16" i="6" s="1"/>
  <c r="BX31" i="6"/>
  <c r="CN31" i="6" s="1"/>
  <c r="CN77" i="6" s="1"/>
  <c r="CG31" i="11"/>
  <c r="CG22" i="11"/>
  <c r="CG17" i="11"/>
  <c r="CG32" i="11"/>
  <c r="CG27" i="11"/>
  <c r="BT47" i="6"/>
  <c r="BT40" i="6"/>
  <c r="BT26" i="6"/>
  <c r="BT37" i="6"/>
  <c r="BT45" i="6"/>
  <c r="CF21" i="11"/>
  <c r="CZ21" i="11" s="1"/>
  <c r="CF19" i="11"/>
  <c r="CZ19" i="11" s="1"/>
  <c r="CF48" i="11"/>
  <c r="CZ48" i="11" s="1"/>
  <c r="CF26" i="11"/>
  <c r="CZ26" i="11" s="1"/>
  <c r="CF20" i="11"/>
  <c r="CZ20" i="11" s="1"/>
  <c r="CE22" i="6"/>
  <c r="CE12" i="6"/>
  <c r="CE38" i="6"/>
  <c r="CE31" i="6"/>
  <c r="CE43" i="6"/>
  <c r="CE28" i="6"/>
  <c r="CC18" i="11"/>
  <c r="CC34" i="11"/>
  <c r="CC47" i="11"/>
  <c r="CA43" i="6"/>
  <c r="CQ43" i="6" s="1"/>
  <c r="CA48" i="6"/>
  <c r="CQ48" i="6" s="1"/>
  <c r="CA50" i="6"/>
  <c r="CQ50" i="6" s="1"/>
  <c r="CA49" i="6"/>
  <c r="CQ49" i="6" s="1"/>
  <c r="CA15" i="6"/>
  <c r="CQ15" i="6" s="1"/>
  <c r="CB25" i="11"/>
  <c r="CB17" i="11"/>
  <c r="CB38" i="11"/>
  <c r="BZ20" i="11"/>
  <c r="BZ37" i="11"/>
  <c r="BZ24" i="11"/>
  <c r="BZ23" i="11"/>
  <c r="BZ18" i="11"/>
  <c r="BW39" i="6"/>
  <c r="BW12" i="6"/>
  <c r="BW15" i="6"/>
  <c r="BW24" i="6"/>
  <c r="BW48" i="6"/>
  <c r="CH18" i="11"/>
  <c r="CH20" i="11"/>
  <c r="CH31" i="11"/>
  <c r="CH48" i="11"/>
  <c r="CH11" i="11"/>
  <c r="CD42" i="6"/>
  <c r="CT42" i="6" s="1"/>
  <c r="CD22" i="6"/>
  <c r="CT22" i="6" s="1"/>
  <c r="CD39" i="6"/>
  <c r="CT39" i="6" s="1"/>
  <c r="CT85" i="6" s="1"/>
  <c r="CD43" i="6"/>
  <c r="CT43" i="6" s="1"/>
  <c r="BX47" i="11"/>
  <c r="CN47" i="11" s="1"/>
  <c r="BX48" i="11"/>
  <c r="CN48" i="11" s="1"/>
  <c r="BX18" i="11"/>
  <c r="CN18" i="11" s="1"/>
  <c r="BX20" i="11"/>
  <c r="CN20" i="11" s="1"/>
  <c r="BX45" i="11"/>
  <c r="CN45" i="11" s="1"/>
  <c r="BV17" i="6"/>
  <c r="BV14" i="6"/>
  <c r="BV15" i="6"/>
  <c r="BV13" i="6"/>
  <c r="BV29" i="6"/>
  <c r="BX12" i="6"/>
  <c r="CN12" i="6" s="1"/>
  <c r="CN58" i="6" s="1"/>
  <c r="BX41" i="6"/>
  <c r="CN41" i="6" s="1"/>
  <c r="BX28" i="6"/>
  <c r="CN28" i="6" s="1"/>
  <c r="CN74" i="6" s="1"/>
  <c r="BX10" i="6"/>
  <c r="CN10" i="6" s="1"/>
  <c r="CN57" i="6" s="1"/>
  <c r="CG34" i="11"/>
  <c r="CG26" i="11"/>
  <c r="CG13" i="11"/>
  <c r="BT50" i="6"/>
  <c r="BT24" i="6"/>
  <c r="BT18" i="6"/>
  <c r="BT23" i="6"/>
  <c r="BT31" i="6"/>
  <c r="BU77" i="6" s="1"/>
  <c r="CF37" i="11"/>
  <c r="CZ37" i="11" s="1"/>
  <c r="CF12" i="11"/>
  <c r="CZ12" i="11" s="1"/>
  <c r="CF50" i="11"/>
  <c r="CZ50" i="11" s="1"/>
  <c r="CF25" i="11"/>
  <c r="CZ25" i="11" s="1"/>
  <c r="CF49" i="11"/>
  <c r="CZ49" i="11" s="1"/>
  <c r="CF18" i="11"/>
  <c r="CZ18" i="11" s="1"/>
  <c r="CE29" i="6"/>
  <c r="CE27" i="6"/>
  <c r="CE26" i="6"/>
  <c r="CE21" i="6"/>
  <c r="CE16" i="6"/>
  <c r="CC16" i="11"/>
  <c r="CC27" i="11"/>
  <c r="CC37" i="11"/>
  <c r="CC26" i="11"/>
  <c r="CA29" i="6"/>
  <c r="CQ29" i="6" s="1"/>
  <c r="CA27" i="6"/>
  <c r="CQ27" i="6" s="1"/>
  <c r="CA10" i="6"/>
  <c r="CQ10" i="6" s="1"/>
  <c r="CA22" i="6"/>
  <c r="CQ22" i="6" s="1"/>
  <c r="CQ69" i="6" s="1"/>
  <c r="CA26" i="6"/>
  <c r="CQ26" i="6" s="1"/>
  <c r="CR48" i="6"/>
  <c r="CO39" i="11"/>
  <c r="BU86" i="11"/>
  <c r="CB27" i="11"/>
  <c r="CB33" i="11"/>
  <c r="CB30" i="11"/>
  <c r="CB47" i="11"/>
  <c r="CB19" i="11"/>
  <c r="BZ49" i="11"/>
  <c r="BZ39" i="11"/>
  <c r="BZ19" i="11"/>
  <c r="BZ21" i="11"/>
  <c r="BW42" i="6"/>
  <c r="BW32" i="6"/>
  <c r="BW35" i="6"/>
  <c r="BW16" i="6"/>
  <c r="CH30" i="11"/>
  <c r="CH29" i="11"/>
  <c r="CH21" i="11"/>
  <c r="CD28" i="6"/>
  <c r="CT28" i="6" s="1"/>
  <c r="CD46" i="6"/>
  <c r="CT46" i="6" s="1"/>
  <c r="CD47" i="6"/>
  <c r="CT47" i="6" s="1"/>
  <c r="BX17" i="11"/>
  <c r="CN17" i="11" s="1"/>
  <c r="BX37" i="11"/>
  <c r="CN37" i="11" s="1"/>
  <c r="BX15" i="11"/>
  <c r="CN15" i="11" s="1"/>
  <c r="BX39" i="11"/>
  <c r="CN39" i="11" s="1"/>
  <c r="CN85" i="11" s="1"/>
  <c r="BV50" i="6"/>
  <c r="BV46" i="6"/>
  <c r="BV41" i="6"/>
  <c r="BV18" i="6"/>
  <c r="BX22" i="6"/>
  <c r="CN22" i="6" s="1"/>
  <c r="BX14" i="6"/>
  <c r="CN14" i="6" s="1"/>
  <c r="CN60" i="6" s="1"/>
  <c r="CG39" i="11"/>
  <c r="CG12" i="11"/>
  <c r="CG33" i="11"/>
  <c r="CG11" i="11"/>
  <c r="BT49" i="6"/>
  <c r="BT35" i="6"/>
  <c r="BT33" i="6"/>
  <c r="CF16" i="11"/>
  <c r="CZ16" i="11" s="1"/>
  <c r="CF30" i="11"/>
  <c r="CZ30" i="11" s="1"/>
  <c r="CF23" i="11"/>
  <c r="CZ23" i="11" s="1"/>
  <c r="CF42" i="11"/>
  <c r="CZ42" i="11" s="1"/>
  <c r="CE15" i="6"/>
  <c r="CE49" i="6"/>
  <c r="CE39" i="6"/>
  <c r="CC20" i="11"/>
  <c r="CC19" i="11"/>
  <c r="CC17" i="11"/>
  <c r="CA28" i="6"/>
  <c r="CQ28" i="6" s="1"/>
  <c r="CA17" i="6"/>
  <c r="CQ17" i="6" s="1"/>
  <c r="CA33" i="6"/>
  <c r="CQ33" i="6" s="1"/>
  <c r="CJ50" i="11"/>
  <c r="CJ40" i="11"/>
  <c r="BW41" i="11"/>
  <c r="BW21" i="11"/>
  <c r="CB21" i="11"/>
  <c r="CB23" i="11"/>
  <c r="BZ46" i="11"/>
  <c r="BZ47" i="11"/>
  <c r="BZ33" i="11"/>
  <c r="BZ13" i="11"/>
  <c r="BZ50" i="11"/>
  <c r="BW45" i="6"/>
  <c r="BW22" i="6"/>
  <c r="BW47" i="6"/>
  <c r="CH22" i="11"/>
  <c r="CH14" i="11"/>
  <c r="CD27" i="6"/>
  <c r="CT27" i="6" s="1"/>
  <c r="CD31" i="6"/>
  <c r="CT31" i="6" s="1"/>
  <c r="CD35" i="6"/>
  <c r="CT35" i="6" s="1"/>
  <c r="CD33" i="6"/>
  <c r="CT33" i="6" s="1"/>
  <c r="CD15" i="6"/>
  <c r="CT15" i="6" s="1"/>
  <c r="BX21" i="11"/>
  <c r="CN21" i="11" s="1"/>
  <c r="BV16" i="6"/>
  <c r="BX25" i="6"/>
  <c r="CN25" i="6" s="1"/>
  <c r="BX32" i="6"/>
  <c r="CN32" i="6" s="1"/>
  <c r="CG21" i="11"/>
  <c r="BT39" i="6"/>
  <c r="CE23" i="6"/>
  <c r="CK59" i="11" l="1"/>
  <c r="CD64" i="11"/>
  <c r="CA94" i="6"/>
  <c r="CP34" i="6"/>
  <c r="CQ72" i="11"/>
  <c r="CK87" i="11"/>
  <c r="CW33" i="11"/>
  <c r="CK90" i="11"/>
  <c r="BT86" i="11"/>
  <c r="BT87" i="11"/>
  <c r="CK77" i="11"/>
  <c r="BW84" i="11"/>
  <c r="BU67" i="11"/>
  <c r="CA57" i="6"/>
  <c r="CD68" i="11"/>
  <c r="CT90" i="11"/>
  <c r="CC76" i="11"/>
  <c r="CK88" i="11"/>
  <c r="CT75" i="11"/>
  <c r="CC63" i="6"/>
  <c r="CO26" i="6"/>
  <c r="CO72" i="6" s="1"/>
  <c r="BX82" i="6"/>
  <c r="CD63" i="6"/>
  <c r="BX77" i="6"/>
  <c r="CK66" i="11"/>
  <c r="CS17" i="6"/>
  <c r="CT111" i="6" s="1"/>
  <c r="CD86" i="11"/>
  <c r="CD75" i="11"/>
  <c r="CT68" i="11"/>
  <c r="CT76" i="11"/>
  <c r="CT80" i="11"/>
  <c r="CK71" i="11"/>
  <c r="CQ62" i="11"/>
  <c r="CA77" i="6"/>
  <c r="CA61" i="6"/>
  <c r="CA79" i="6"/>
  <c r="CN68" i="6"/>
  <c r="CA67" i="6"/>
  <c r="CR31" i="6"/>
  <c r="CR78" i="6" s="1"/>
  <c r="CS48" i="6"/>
  <c r="CS95" i="6" s="1"/>
  <c r="CT62" i="11"/>
  <c r="CT88" i="6"/>
  <c r="CO18" i="11"/>
  <c r="CO65" i="11" s="1"/>
  <c r="BU57" i="11"/>
  <c r="BU85" i="11"/>
  <c r="CS32" i="6"/>
  <c r="CS126" i="6" s="1"/>
  <c r="CT63" i="11"/>
  <c r="CS33" i="6"/>
  <c r="CS80" i="6" s="1"/>
  <c r="CC94" i="6"/>
  <c r="CT95" i="6"/>
  <c r="BX61" i="6"/>
  <c r="CT77" i="6"/>
  <c r="CN73" i="11"/>
  <c r="CD61" i="11"/>
  <c r="CK80" i="11"/>
  <c r="CN59" i="11"/>
  <c r="CQ76" i="11"/>
  <c r="CK84" i="11"/>
  <c r="CT77" i="11"/>
  <c r="CK74" i="11"/>
  <c r="CK78" i="6"/>
  <c r="BT73" i="11"/>
  <c r="CK73" i="11"/>
  <c r="CD71" i="11"/>
  <c r="CT88" i="11"/>
  <c r="CD57" i="11"/>
  <c r="BZ69" i="6"/>
  <c r="BX57" i="6"/>
  <c r="CA95" i="6"/>
  <c r="CK91" i="6"/>
  <c r="BX87" i="11"/>
  <c r="CT73" i="6"/>
  <c r="CA86" i="6"/>
  <c r="CK90" i="6"/>
  <c r="CS38" i="6"/>
  <c r="CS132" i="6" s="1"/>
  <c r="BX95" i="6"/>
  <c r="BU68" i="11"/>
  <c r="CK94" i="11"/>
  <c r="CM33" i="11"/>
  <c r="CM80" i="11" s="1"/>
  <c r="CM174" i="11" s="1"/>
  <c r="CQ69" i="11"/>
  <c r="BU87" i="11"/>
  <c r="CD93" i="11"/>
  <c r="CC86" i="11"/>
  <c r="BU93" i="11"/>
  <c r="CD80" i="11"/>
  <c r="CA72" i="6"/>
  <c r="CN62" i="6"/>
  <c r="CA58" i="11"/>
  <c r="BT60" i="11"/>
  <c r="CK92" i="6"/>
  <c r="CT65" i="11"/>
  <c r="CS18" i="6"/>
  <c r="CS65" i="6" s="1"/>
  <c r="CT92" i="11"/>
  <c r="CT73" i="11"/>
  <c r="CC92" i="11"/>
  <c r="CA62" i="6"/>
  <c r="CQ80" i="11"/>
  <c r="CK86" i="11"/>
  <c r="CT72" i="11"/>
  <c r="CK67" i="11"/>
  <c r="CT93" i="11"/>
  <c r="CT85" i="11"/>
  <c r="CT79" i="11"/>
  <c r="BT95" i="11"/>
  <c r="CC87" i="6"/>
  <c r="CD94" i="11"/>
  <c r="BT94" i="11"/>
  <c r="BT72" i="11"/>
  <c r="BT93" i="11"/>
  <c r="CA82" i="6"/>
  <c r="CK93" i="11"/>
  <c r="CA96" i="6"/>
  <c r="CD84" i="11"/>
  <c r="BT75" i="11"/>
  <c r="CA90" i="6"/>
  <c r="CJ27" i="11"/>
  <c r="CJ74" i="11" s="1"/>
  <c r="BX96" i="6"/>
  <c r="CA71" i="6"/>
  <c r="CT57" i="11"/>
  <c r="CS41" i="6"/>
  <c r="CS88" i="6" s="1"/>
  <c r="CK89" i="6"/>
  <c r="BX74" i="11"/>
  <c r="BU75" i="11"/>
  <c r="CK72" i="11"/>
  <c r="BX58" i="6"/>
  <c r="CD58" i="11"/>
  <c r="CW38" i="11"/>
  <c r="CQ66" i="6"/>
  <c r="CN89" i="11"/>
  <c r="CT67" i="11"/>
  <c r="CP41" i="6"/>
  <c r="CP87" i="6" s="1"/>
  <c r="CD70" i="11"/>
  <c r="CP45" i="6"/>
  <c r="CP91" i="6" s="1"/>
  <c r="BU73" i="11"/>
  <c r="CQ58" i="11"/>
  <c r="CC75" i="6"/>
  <c r="CW27" i="11"/>
  <c r="CK89" i="11"/>
  <c r="CA78" i="6"/>
  <c r="BX83" i="6"/>
  <c r="CL11" i="11"/>
  <c r="CX11" i="11" s="1"/>
  <c r="BZ72" i="11"/>
  <c r="CL29" i="11"/>
  <c r="CL76" i="11" s="1"/>
  <c r="CC66" i="6"/>
  <c r="BT74" i="11"/>
  <c r="CK57" i="11"/>
  <c r="CA73" i="6"/>
  <c r="CN71" i="6"/>
  <c r="BZ67" i="6"/>
  <c r="CD72" i="11"/>
  <c r="BX66" i="11"/>
  <c r="CA91" i="11"/>
  <c r="BU84" i="11"/>
  <c r="BT92" i="11"/>
  <c r="BU70" i="11"/>
  <c r="BX96" i="11"/>
  <c r="BX58" i="11"/>
  <c r="CW12" i="11"/>
  <c r="CQ77" i="11"/>
  <c r="CQ61" i="11"/>
  <c r="CQ73" i="11"/>
  <c r="BZ70" i="6"/>
  <c r="CC69" i="6"/>
  <c r="CD89" i="11"/>
  <c r="BT83" i="11"/>
  <c r="CW14" i="11"/>
  <c r="BX89" i="6"/>
  <c r="CA63" i="6"/>
  <c r="BT66" i="11"/>
  <c r="CK76" i="6"/>
  <c r="CK92" i="11"/>
  <c r="CQ87" i="11"/>
  <c r="BT89" i="11"/>
  <c r="CD92" i="11"/>
  <c r="CS29" i="6"/>
  <c r="CS76" i="6" s="1"/>
  <c r="BX63" i="6"/>
  <c r="CW41" i="11"/>
  <c r="CQ78" i="11"/>
  <c r="CT76" i="6"/>
  <c r="CQ89" i="11"/>
  <c r="CQ90" i="11"/>
  <c r="BX79" i="11"/>
  <c r="CA80" i="6"/>
  <c r="CQ60" i="11"/>
  <c r="BT79" i="11"/>
  <c r="BX59" i="11"/>
  <c r="CK96" i="6"/>
  <c r="CQ88" i="11"/>
  <c r="CD79" i="11"/>
  <c r="CA87" i="6"/>
  <c r="CP17" i="6"/>
  <c r="CQ111" i="6" s="1"/>
  <c r="BT84" i="11"/>
  <c r="CW26" i="11"/>
  <c r="BT67" i="6"/>
  <c r="CK62" i="6"/>
  <c r="CT59" i="11"/>
  <c r="CM28" i="11"/>
  <c r="CN122" i="11" s="1"/>
  <c r="CQ71" i="11"/>
  <c r="CD65" i="11"/>
  <c r="BZ85" i="6"/>
  <c r="BZ77" i="6"/>
  <c r="CT72" i="6"/>
  <c r="CQ68" i="11"/>
  <c r="CA89" i="6"/>
  <c r="CK79" i="6"/>
  <c r="BX57" i="11"/>
  <c r="CD69" i="11"/>
  <c r="CO43" i="6"/>
  <c r="CO90" i="6" s="1"/>
  <c r="CC58" i="11"/>
  <c r="CK70" i="6"/>
  <c r="CQ70" i="11"/>
  <c r="CA81" i="6"/>
  <c r="BX85" i="11"/>
  <c r="CN71" i="11"/>
  <c r="CD76" i="11"/>
  <c r="CA56" i="6"/>
  <c r="BU77" i="11"/>
  <c r="CA64" i="6"/>
  <c r="BX77" i="11"/>
  <c r="BT69" i="11"/>
  <c r="BZ81" i="6"/>
  <c r="CQ63" i="11"/>
  <c r="BU56" i="11"/>
  <c r="CA84" i="6"/>
  <c r="BW95" i="11"/>
  <c r="BX65" i="6"/>
  <c r="CK68" i="6"/>
  <c r="BT61" i="6"/>
  <c r="CC67" i="11"/>
  <c r="CQ82" i="11"/>
  <c r="CK72" i="6"/>
  <c r="CC65" i="6"/>
  <c r="CK60" i="11"/>
  <c r="CA75" i="6"/>
  <c r="CW30" i="11"/>
  <c r="CA69" i="6"/>
  <c r="CA58" i="6"/>
  <c r="BX73" i="6"/>
  <c r="CK58" i="11"/>
  <c r="CT61" i="11"/>
  <c r="CC58" i="6"/>
  <c r="BU76" i="11"/>
  <c r="BT77" i="11"/>
  <c r="BT58" i="11"/>
  <c r="BX84" i="11"/>
  <c r="CD60" i="11"/>
  <c r="CT58" i="11"/>
  <c r="BU79" i="11"/>
  <c r="CK85" i="11"/>
  <c r="BX73" i="11"/>
  <c r="CK78" i="11"/>
  <c r="CQ93" i="11"/>
  <c r="BU92" i="11"/>
  <c r="BT85" i="11"/>
  <c r="CR27" i="6"/>
  <c r="CR74" i="6" s="1"/>
  <c r="CW31" i="11"/>
  <c r="BX76" i="6"/>
  <c r="CC61" i="11"/>
  <c r="CR25" i="6"/>
  <c r="CR72" i="6" s="1"/>
  <c r="BX84" i="6"/>
  <c r="BW96" i="11"/>
  <c r="BT57" i="11"/>
  <c r="CQ92" i="11"/>
  <c r="CK85" i="6"/>
  <c r="CW23" i="11"/>
  <c r="CN61" i="11"/>
  <c r="CK76" i="11"/>
  <c r="CM50" i="11"/>
  <c r="CM96" i="11" s="1"/>
  <c r="BX93" i="6"/>
  <c r="CK83" i="6"/>
  <c r="CQ57" i="11"/>
  <c r="CT87" i="11"/>
  <c r="CK61" i="11"/>
  <c r="CN91" i="11"/>
  <c r="BW86" i="11"/>
  <c r="BW92" i="11"/>
  <c r="BT61" i="11"/>
  <c r="CT61" i="6"/>
  <c r="CT69" i="11"/>
  <c r="CS25" i="6"/>
  <c r="CS119" i="6" s="1"/>
  <c r="BX88" i="11"/>
  <c r="CT89" i="11"/>
  <c r="CA70" i="6"/>
  <c r="BZ82" i="6"/>
  <c r="BX80" i="11"/>
  <c r="CK86" i="6"/>
  <c r="BT71" i="11"/>
  <c r="BW78" i="11"/>
  <c r="CD85" i="11"/>
  <c r="CC89" i="11"/>
  <c r="BX69" i="11"/>
  <c r="CT70" i="11"/>
  <c r="CD67" i="11"/>
  <c r="CQ65" i="11"/>
  <c r="CQ95" i="11"/>
  <c r="CK96" i="11"/>
  <c r="BU95" i="11"/>
  <c r="BT76" i="11"/>
  <c r="CT71" i="11"/>
  <c r="CT83" i="11"/>
  <c r="BX76" i="11"/>
  <c r="CK71" i="6"/>
  <c r="BT96" i="11"/>
  <c r="CC96" i="6"/>
  <c r="BX72" i="11"/>
  <c r="BX87" i="6"/>
  <c r="BX93" i="11"/>
  <c r="CC59" i="6"/>
  <c r="CA92" i="6"/>
  <c r="CD82" i="11"/>
  <c r="BU60" i="11"/>
  <c r="BX91" i="11"/>
  <c r="CW10" i="11"/>
  <c r="CW16" i="11"/>
  <c r="BX79" i="6"/>
  <c r="CK81" i="11"/>
  <c r="BX86" i="11"/>
  <c r="BT56" i="11"/>
  <c r="CJ49" i="11"/>
  <c r="CK143" i="11" s="1"/>
  <c r="CJ14" i="11"/>
  <c r="CK108" i="11" s="1"/>
  <c r="BU72" i="11"/>
  <c r="CK63" i="11"/>
  <c r="CD59" i="11"/>
  <c r="CD91" i="11"/>
  <c r="CK64" i="6"/>
  <c r="BX94" i="11"/>
  <c r="CA60" i="11"/>
  <c r="BZ59" i="6"/>
  <c r="BX61" i="11"/>
  <c r="CR35" i="6"/>
  <c r="CR82" i="6" s="1"/>
  <c r="CO33" i="6"/>
  <c r="CO80" i="6" s="1"/>
  <c r="BX69" i="6"/>
  <c r="CN78" i="11"/>
  <c r="BT89" i="6"/>
  <c r="CK95" i="11"/>
  <c r="CK62" i="11"/>
  <c r="CW30" i="6"/>
  <c r="BU61" i="11"/>
  <c r="CK57" i="6"/>
  <c r="CK58" i="6"/>
  <c r="BW77" i="11"/>
  <c r="BX95" i="11"/>
  <c r="CN63" i="11"/>
  <c r="CT64" i="11"/>
  <c r="BZ65" i="6"/>
  <c r="BX78" i="11"/>
  <c r="BX75" i="6"/>
  <c r="BU62" i="11"/>
  <c r="CO32" i="11"/>
  <c r="CO79" i="11" s="1"/>
  <c r="CK64" i="11"/>
  <c r="BW91" i="11"/>
  <c r="CT64" i="6"/>
  <c r="BX62" i="11"/>
  <c r="BZ92" i="6"/>
  <c r="CJ43" i="11"/>
  <c r="CJ90" i="11" s="1"/>
  <c r="CL22" i="11"/>
  <c r="CK116" i="11" s="1"/>
  <c r="CQ94" i="11"/>
  <c r="BU91" i="11"/>
  <c r="BX92" i="11"/>
  <c r="CD96" i="11"/>
  <c r="CT60" i="11"/>
  <c r="BX60" i="11"/>
  <c r="CQ83" i="11"/>
  <c r="BU89" i="11"/>
  <c r="CA91" i="6"/>
  <c r="CK91" i="11"/>
  <c r="CD95" i="11"/>
  <c r="BU71" i="11"/>
  <c r="CC78" i="11"/>
  <c r="CK60" i="6"/>
  <c r="CT94" i="11"/>
  <c r="CK75" i="11"/>
  <c r="BU83" i="11"/>
  <c r="BT62" i="11"/>
  <c r="CA66" i="6"/>
  <c r="BX92" i="6"/>
  <c r="BW72" i="11"/>
  <c r="CA88" i="6"/>
  <c r="CJ16" i="11"/>
  <c r="CJ63" i="11" s="1"/>
  <c r="CT57" i="6"/>
  <c r="BX56" i="11"/>
  <c r="BU66" i="11"/>
  <c r="CA76" i="6"/>
  <c r="CT86" i="11"/>
  <c r="CN78" i="6"/>
  <c r="BU94" i="11"/>
  <c r="BZ76" i="6"/>
  <c r="CN93" i="11"/>
  <c r="CN66" i="6"/>
  <c r="CC59" i="11"/>
  <c r="BT65" i="6"/>
  <c r="CK66" i="6"/>
  <c r="CT78" i="11"/>
  <c r="CK59" i="6"/>
  <c r="BW60" i="11"/>
  <c r="BX71" i="11"/>
  <c r="BU63" i="11"/>
  <c r="BT75" i="6"/>
  <c r="CQ84" i="11"/>
  <c r="CK70" i="11"/>
  <c r="CM14" i="11"/>
  <c r="CM108" i="11" s="1"/>
  <c r="CC57" i="6"/>
  <c r="CK79" i="11"/>
  <c r="CN67" i="11"/>
  <c r="BW88" i="11"/>
  <c r="CQ96" i="11"/>
  <c r="CM42" i="11"/>
  <c r="CN136" i="11" s="1"/>
  <c r="CM22" i="11"/>
  <c r="CM116" i="11" s="1"/>
  <c r="CS40" i="6"/>
  <c r="CS134" i="6" s="1"/>
  <c r="CN88" i="11"/>
  <c r="BT63" i="11"/>
  <c r="CN65" i="6"/>
  <c r="BX86" i="6"/>
  <c r="BX65" i="11"/>
  <c r="CK63" i="6"/>
  <c r="CN84" i="6"/>
  <c r="BX70" i="11"/>
  <c r="CC95" i="6"/>
  <c r="CK84" i="6"/>
  <c r="CK82" i="11"/>
  <c r="BU88" i="11"/>
  <c r="CW50" i="11"/>
  <c r="CQ67" i="11"/>
  <c r="CW34" i="11"/>
  <c r="CQ64" i="11"/>
  <c r="BT88" i="11"/>
  <c r="CA93" i="6"/>
  <c r="BT67" i="11"/>
  <c r="CN58" i="11"/>
  <c r="CD90" i="11"/>
  <c r="CJ42" i="11"/>
  <c r="CJ136" i="11" s="1"/>
  <c r="BW57" i="11"/>
  <c r="CW49" i="11"/>
  <c r="CJ21" i="11"/>
  <c r="CJ67" i="11" s="1"/>
  <c r="CT84" i="11"/>
  <c r="CK83" i="11"/>
  <c r="BW76" i="11"/>
  <c r="BZ60" i="6"/>
  <c r="BT91" i="11"/>
  <c r="CP42" i="6"/>
  <c r="CQ136" i="6" s="1"/>
  <c r="CA59" i="6"/>
  <c r="CM30" i="11"/>
  <c r="CN124" i="11" s="1"/>
  <c r="BU69" i="11"/>
  <c r="CA74" i="6"/>
  <c r="CW36" i="11"/>
  <c r="CQ66" i="11"/>
  <c r="BT82" i="11"/>
  <c r="BU64" i="11"/>
  <c r="BX67" i="6"/>
  <c r="CT91" i="11"/>
  <c r="CT95" i="11"/>
  <c r="CW32" i="11"/>
  <c r="CW11" i="11"/>
  <c r="CD62" i="11"/>
  <c r="CT96" i="6"/>
  <c r="CK94" i="6"/>
  <c r="CQ91" i="11"/>
  <c r="CK74" i="6"/>
  <c r="CW22" i="11"/>
  <c r="CQ86" i="11"/>
  <c r="CC60" i="6"/>
  <c r="CQ81" i="11"/>
  <c r="CQ79" i="11"/>
  <c r="CK67" i="6"/>
  <c r="CA85" i="6"/>
  <c r="CS14" i="6"/>
  <c r="CS60" i="6" s="1"/>
  <c r="CW24" i="11"/>
  <c r="BZ62" i="6"/>
  <c r="CN95" i="6"/>
  <c r="CA60" i="6"/>
  <c r="BT68" i="11"/>
  <c r="CQ85" i="11"/>
  <c r="CC92" i="6"/>
  <c r="CK93" i="6"/>
  <c r="BX94" i="6"/>
  <c r="BU90" i="11"/>
  <c r="CK68" i="11"/>
  <c r="CK69" i="11"/>
  <c r="BX68" i="11"/>
  <c r="CK75" i="6"/>
  <c r="BT62" i="6"/>
  <c r="BZ56" i="6"/>
  <c r="CC80" i="6"/>
  <c r="BZ93" i="6"/>
  <c r="CW19" i="11"/>
  <c r="BU78" i="11"/>
  <c r="CT81" i="6"/>
  <c r="CP104" i="6"/>
  <c r="BW93" i="11"/>
  <c r="CD83" i="11"/>
  <c r="BX90" i="11"/>
  <c r="CC70" i="6"/>
  <c r="CW29" i="11"/>
  <c r="BZ58" i="6"/>
  <c r="CA65" i="6"/>
  <c r="BW70" i="11"/>
  <c r="BT90" i="11"/>
  <c r="CC90" i="6"/>
  <c r="BU74" i="11"/>
  <c r="BU82" i="11"/>
  <c r="BT81" i="11"/>
  <c r="BZ78" i="6"/>
  <c r="CD74" i="11"/>
  <c r="BU96" i="11"/>
  <c r="CN86" i="6"/>
  <c r="BT78" i="11"/>
  <c r="BU81" i="11"/>
  <c r="CC67" i="6"/>
  <c r="BT70" i="11"/>
  <c r="CT71" i="6"/>
  <c r="CA90" i="11"/>
  <c r="CT91" i="6"/>
  <c r="CW35" i="11"/>
  <c r="CQ75" i="11"/>
  <c r="BT65" i="11"/>
  <c r="CK88" i="6"/>
  <c r="CK65" i="11"/>
  <c r="CK82" i="6"/>
  <c r="CK77" i="6"/>
  <c r="CN90" i="11"/>
  <c r="CC56" i="6"/>
  <c r="CQ74" i="11"/>
  <c r="BT64" i="11"/>
  <c r="CT92" i="6"/>
  <c r="CO95" i="6"/>
  <c r="BW94" i="11"/>
  <c r="CD81" i="11"/>
  <c r="BX82" i="11"/>
  <c r="BX83" i="11"/>
  <c r="BU59" i="11"/>
  <c r="BU58" i="11"/>
  <c r="BX63" i="11"/>
  <c r="CA68" i="6"/>
  <c r="CT66" i="11"/>
  <c r="CT68" i="6"/>
  <c r="BT59" i="11"/>
  <c r="CT74" i="11"/>
  <c r="CM43" i="11"/>
  <c r="CC74" i="11"/>
  <c r="BT60" i="6"/>
  <c r="CC91" i="6"/>
  <c r="BX60" i="6"/>
  <c r="BW69" i="11"/>
  <c r="CN66" i="11"/>
  <c r="CK81" i="6"/>
  <c r="CA57" i="11"/>
  <c r="BU65" i="11"/>
  <c r="CN83" i="11"/>
  <c r="CW18" i="11"/>
  <c r="CS104" i="6"/>
  <c r="CT93" i="6"/>
  <c r="CQ96" i="6"/>
  <c r="CT89" i="6"/>
  <c r="DJ29" i="11"/>
  <c r="CW10" i="6"/>
  <c r="CQ73" i="6"/>
  <c r="DJ34" i="11"/>
  <c r="CC81" i="11"/>
  <c r="CN74" i="11"/>
  <c r="CN93" i="6"/>
  <c r="CK61" i="6"/>
  <c r="CN94" i="11"/>
  <c r="CQ59" i="11"/>
  <c r="DJ11" i="11"/>
  <c r="BZ86" i="6"/>
  <c r="BU80" i="11"/>
  <c r="BZ90" i="6"/>
  <c r="CQ95" i="6"/>
  <c r="CA83" i="6"/>
  <c r="CC78" i="6"/>
  <c r="BZ83" i="6"/>
  <c r="CC83" i="6"/>
  <c r="CD78" i="11"/>
  <c r="DJ14" i="11"/>
  <c r="CT81" i="11"/>
  <c r="CC74" i="6"/>
  <c r="BZ61" i="6"/>
  <c r="BX66" i="6"/>
  <c r="BZ84" i="6"/>
  <c r="CN80" i="6"/>
  <c r="CN87" i="6"/>
  <c r="CC72" i="6"/>
  <c r="BT80" i="11"/>
  <c r="CN76" i="11"/>
  <c r="CT79" i="6"/>
  <c r="CT82" i="11"/>
  <c r="CN70" i="6"/>
  <c r="CR40" i="6"/>
  <c r="CR87" i="6" s="1"/>
  <c r="CN82" i="11"/>
  <c r="DJ39" i="11"/>
  <c r="DJ31" i="11"/>
  <c r="CK65" i="6"/>
  <c r="CP33" i="11"/>
  <c r="BZ79" i="11"/>
  <c r="CS117" i="6"/>
  <c r="CS69" i="6"/>
  <c r="CW28" i="6"/>
  <c r="CQ74" i="6"/>
  <c r="DB23" i="11"/>
  <c r="DG23" i="11" s="1"/>
  <c r="DC23" i="11"/>
  <c r="DH23" i="11" s="1"/>
  <c r="DD23" i="11"/>
  <c r="DI23" i="11" s="1"/>
  <c r="DA23" i="11"/>
  <c r="DF23" i="11" s="1"/>
  <c r="CP39" i="11"/>
  <c r="CQ133" i="11" s="1"/>
  <c r="BZ85" i="11"/>
  <c r="CK104" i="11"/>
  <c r="CU83" i="11"/>
  <c r="CN133" i="11"/>
  <c r="CO85" i="11"/>
  <c r="CJ135" i="11"/>
  <c r="CJ87" i="11"/>
  <c r="CR65" i="6"/>
  <c r="CQ113" i="6"/>
  <c r="CS26" i="11"/>
  <c r="CV26" i="11" s="1"/>
  <c r="CC72" i="11"/>
  <c r="CU29" i="6"/>
  <c r="CD75" i="6"/>
  <c r="CJ23" i="6"/>
  <c r="BT69" i="6"/>
  <c r="CL17" i="6"/>
  <c r="BU63" i="6"/>
  <c r="CM24" i="6"/>
  <c r="CN118" i="6" s="1"/>
  <c r="BW70" i="6"/>
  <c r="CP20" i="11"/>
  <c r="BZ66" i="11"/>
  <c r="CO77" i="6"/>
  <c r="CR96" i="11"/>
  <c r="CX14" i="11"/>
  <c r="CL60" i="11"/>
  <c r="CS136" i="6"/>
  <c r="CW15" i="6"/>
  <c r="CQ61" i="6"/>
  <c r="CD74" i="6"/>
  <c r="CU28" i="6"/>
  <c r="CX28" i="6" s="1"/>
  <c r="DA26" i="11"/>
  <c r="DF26" i="11" s="1"/>
  <c r="DB26" i="11"/>
  <c r="DG26" i="11" s="1"/>
  <c r="DC26" i="11"/>
  <c r="DH26" i="11" s="1"/>
  <c r="DD26" i="11"/>
  <c r="DI26" i="11" s="1"/>
  <c r="CJ47" i="6"/>
  <c r="BT93" i="6"/>
  <c r="CL30" i="6"/>
  <c r="CL77" i="6" s="1"/>
  <c r="BU76" i="6"/>
  <c r="BW87" i="6"/>
  <c r="CM41" i="6"/>
  <c r="CN135" i="6" s="1"/>
  <c r="CP43" i="11"/>
  <c r="BZ89" i="11"/>
  <c r="CM126" i="11"/>
  <c r="CM78" i="11"/>
  <c r="CP62" i="6"/>
  <c r="CP110" i="6"/>
  <c r="CU76" i="11"/>
  <c r="CT124" i="11"/>
  <c r="CN111" i="11"/>
  <c r="CO63" i="11"/>
  <c r="CJ128" i="11"/>
  <c r="CJ80" i="11"/>
  <c r="CJ76" i="11"/>
  <c r="CJ124" i="11"/>
  <c r="CR89" i="6"/>
  <c r="CQ137" i="6"/>
  <c r="CW39" i="11"/>
  <c r="CC93" i="6"/>
  <c r="CW40" i="6"/>
  <c r="CQ86" i="6"/>
  <c r="CU19" i="6"/>
  <c r="CD65" i="6"/>
  <c r="DB47" i="11"/>
  <c r="DG47" i="11" s="1"/>
  <c r="DC47" i="11"/>
  <c r="DH47" i="11" s="1"/>
  <c r="DD47" i="11"/>
  <c r="DI47" i="11" s="1"/>
  <c r="DA47" i="11"/>
  <c r="DF47" i="11" s="1"/>
  <c r="CM25" i="6"/>
  <c r="CN119" i="6" s="1"/>
  <c r="BW71" i="6"/>
  <c r="CP14" i="11"/>
  <c r="CQ108" i="11" s="1"/>
  <c r="BZ60" i="11"/>
  <c r="CO88" i="6"/>
  <c r="CO86" i="6"/>
  <c r="CK135" i="11"/>
  <c r="CL87" i="11"/>
  <c r="CS82" i="6"/>
  <c r="CS130" i="6"/>
  <c r="CC64" i="6"/>
  <c r="CS143" i="6"/>
  <c r="CQ76" i="6"/>
  <c r="CU46" i="6"/>
  <c r="CD92" i="6"/>
  <c r="DD24" i="11"/>
  <c r="DI24" i="11" s="1"/>
  <c r="DA24" i="11"/>
  <c r="DF24" i="11" s="1"/>
  <c r="DB24" i="11"/>
  <c r="DG24" i="11" s="1"/>
  <c r="DC24" i="11"/>
  <c r="DH24" i="11" s="1"/>
  <c r="CN92" i="11"/>
  <c r="CM11" i="6"/>
  <c r="CN105" i="6" s="1"/>
  <c r="BW57" i="6"/>
  <c r="CP17" i="11"/>
  <c r="BZ63" i="11"/>
  <c r="BW90" i="11"/>
  <c r="CL67" i="11"/>
  <c r="BZ68" i="6"/>
  <c r="CW46" i="11"/>
  <c r="CC71" i="6"/>
  <c r="CW37" i="6"/>
  <c r="CQ83" i="6"/>
  <c r="CD80" i="6"/>
  <c r="CU34" i="6"/>
  <c r="BT71" i="6"/>
  <c r="CJ25" i="6"/>
  <c r="BU85" i="6"/>
  <c r="CL39" i="6"/>
  <c r="BW90" i="6"/>
  <c r="CM44" i="6"/>
  <c r="CN138" i="6" s="1"/>
  <c r="CR26" i="11"/>
  <c r="CX26" i="11" s="1"/>
  <c r="CA72" i="11"/>
  <c r="CM131" i="11"/>
  <c r="CM83" i="11"/>
  <c r="CP57" i="6"/>
  <c r="CP105" i="6"/>
  <c r="CU73" i="11"/>
  <c r="CO82" i="11"/>
  <c r="CN130" i="11"/>
  <c r="CN141" i="11"/>
  <c r="CO93" i="11"/>
  <c r="CJ113" i="11"/>
  <c r="CJ65" i="11"/>
  <c r="CW24" i="6"/>
  <c r="CQ70" i="6"/>
  <c r="CU37" i="6"/>
  <c r="CD83" i="6"/>
  <c r="DB33" i="11"/>
  <c r="DG33" i="11" s="1"/>
  <c r="DC33" i="11"/>
  <c r="DH33" i="11" s="1"/>
  <c r="DD33" i="11"/>
  <c r="DI33" i="11" s="1"/>
  <c r="DA33" i="11"/>
  <c r="DF33" i="11" s="1"/>
  <c r="CN61" i="6"/>
  <c r="CN72" i="11"/>
  <c r="CT94" i="6"/>
  <c r="CM43" i="6"/>
  <c r="CV43" i="6" s="1"/>
  <c r="BW89" i="6"/>
  <c r="CP48" i="11"/>
  <c r="BZ94" i="11"/>
  <c r="CO81" i="6"/>
  <c r="CO62" i="6"/>
  <c r="CM130" i="11"/>
  <c r="CK125" i="11"/>
  <c r="CL77" i="11"/>
  <c r="CP122" i="6"/>
  <c r="CP74" i="6"/>
  <c r="CU88" i="11"/>
  <c r="CO75" i="11"/>
  <c r="CJ142" i="11"/>
  <c r="CJ94" i="11"/>
  <c r="CJ131" i="11"/>
  <c r="CJ83" i="11"/>
  <c r="CR84" i="6"/>
  <c r="CQ132" i="6"/>
  <c r="CC62" i="6"/>
  <c r="CJ110" i="6"/>
  <c r="CJ62" i="6"/>
  <c r="CN90" i="6"/>
  <c r="CW34" i="6"/>
  <c r="CN84" i="11"/>
  <c r="CP47" i="11"/>
  <c r="BZ93" i="11"/>
  <c r="CO92" i="6"/>
  <c r="CO67" i="6"/>
  <c r="CL89" i="11"/>
  <c r="CK107" i="11"/>
  <c r="CL59" i="11"/>
  <c r="CP70" i="6"/>
  <c r="CP118" i="6"/>
  <c r="CU71" i="11"/>
  <c r="CU74" i="11"/>
  <c r="CT122" i="11"/>
  <c r="CO96" i="11"/>
  <c r="CJ125" i="11"/>
  <c r="CJ77" i="11"/>
  <c r="CQ130" i="6"/>
  <c r="CR90" i="6"/>
  <c r="CQ138" i="6"/>
  <c r="CS17" i="11"/>
  <c r="CC63" i="11"/>
  <c r="DA30" i="11"/>
  <c r="DF30" i="11" s="1"/>
  <c r="DB30" i="11"/>
  <c r="DG30" i="11" s="1"/>
  <c r="DC30" i="11"/>
  <c r="DH30" i="11" s="1"/>
  <c r="DD30" i="11"/>
  <c r="DI30" i="11" s="1"/>
  <c r="CP49" i="11"/>
  <c r="CQ143" i="11" s="1"/>
  <c r="BZ95" i="11"/>
  <c r="CM94" i="11"/>
  <c r="CM142" i="11"/>
  <c r="CM95" i="11"/>
  <c r="CM143" i="11"/>
  <c r="CP76" i="6"/>
  <c r="CP124" i="6"/>
  <c r="CS37" i="11"/>
  <c r="CT131" i="11" s="1"/>
  <c r="CC83" i="11"/>
  <c r="DD18" i="11"/>
  <c r="DI18" i="11" s="1"/>
  <c r="DA18" i="11"/>
  <c r="DF18" i="11" s="1"/>
  <c r="DB18" i="11"/>
  <c r="DG18" i="11" s="1"/>
  <c r="DC18" i="11"/>
  <c r="DH18" i="11" s="1"/>
  <c r="CJ18" i="6"/>
  <c r="CJ65" i="6" s="1"/>
  <c r="BT64" i="6"/>
  <c r="BW61" i="6"/>
  <c r="CM15" i="6"/>
  <c r="CN109" i="6" s="1"/>
  <c r="CM118" i="11"/>
  <c r="CM70" i="11"/>
  <c r="CM164" i="11" s="1"/>
  <c r="CP77" i="6"/>
  <c r="CP125" i="6"/>
  <c r="CU60" i="11"/>
  <c r="CU82" i="11"/>
  <c r="CO60" i="11"/>
  <c r="CJ107" i="11"/>
  <c r="CJ59" i="11"/>
  <c r="CQ127" i="6"/>
  <c r="CR79" i="6"/>
  <c r="CQ123" i="6"/>
  <c r="CR75" i="6"/>
  <c r="CW45" i="11"/>
  <c r="CD89" i="6"/>
  <c r="CU43" i="6"/>
  <c r="DD48" i="11"/>
  <c r="DI48" i="11" s="1"/>
  <c r="DA48" i="11"/>
  <c r="DF48" i="11" s="1"/>
  <c r="DB48" i="11"/>
  <c r="DG48" i="11" s="1"/>
  <c r="DC48" i="11"/>
  <c r="DH48" i="11" s="1"/>
  <c r="CM13" i="6"/>
  <c r="CN107" i="6" s="1"/>
  <c r="BW59" i="6"/>
  <c r="CP28" i="11"/>
  <c r="CQ122" i="11" s="1"/>
  <c r="BZ74" i="11"/>
  <c r="CA74" i="11"/>
  <c r="CL64" i="11"/>
  <c r="CK112" i="11"/>
  <c r="CP80" i="6"/>
  <c r="CP128" i="6"/>
  <c r="BZ79" i="6"/>
  <c r="CS141" i="6"/>
  <c r="CS93" i="6"/>
  <c r="CW31" i="6"/>
  <c r="CQ77" i="6"/>
  <c r="CU24" i="6"/>
  <c r="CX24" i="6" s="1"/>
  <c r="CD70" i="6"/>
  <c r="DB45" i="11"/>
  <c r="DG45" i="11" s="1"/>
  <c r="DC45" i="11"/>
  <c r="DH45" i="11" s="1"/>
  <c r="DD45" i="11"/>
  <c r="DI45" i="11" s="1"/>
  <c r="DA45" i="11"/>
  <c r="DF45" i="11" s="1"/>
  <c r="CM21" i="6"/>
  <c r="CV21" i="6" s="1"/>
  <c r="BW67" i="6"/>
  <c r="CP44" i="11"/>
  <c r="CQ138" i="11" s="1"/>
  <c r="BZ90" i="11"/>
  <c r="CR13" i="11"/>
  <c r="CR60" i="11" s="1"/>
  <c r="CA59" i="11"/>
  <c r="CM140" i="11"/>
  <c r="CM92" i="11"/>
  <c r="CP129" i="6"/>
  <c r="CP81" i="6"/>
  <c r="CP175" i="6" s="1"/>
  <c r="CU58" i="11"/>
  <c r="CT106" i="11"/>
  <c r="CU62" i="11"/>
  <c r="CO71" i="11"/>
  <c r="CN119" i="11"/>
  <c r="CJ122" i="11"/>
  <c r="CQ115" i="6"/>
  <c r="CR67" i="6"/>
  <c r="CW25" i="6"/>
  <c r="CQ71" i="6"/>
  <c r="CU11" i="6"/>
  <c r="CD57" i="6"/>
  <c r="DD46" i="11"/>
  <c r="DI46" i="11" s="1"/>
  <c r="DA46" i="11"/>
  <c r="DF46" i="11" s="1"/>
  <c r="DB46" i="11"/>
  <c r="DG46" i="11" s="1"/>
  <c r="DC46" i="11"/>
  <c r="DH46" i="11" s="1"/>
  <c r="CN63" i="6"/>
  <c r="CN86" i="11"/>
  <c r="CM33" i="6"/>
  <c r="BW79" i="6"/>
  <c r="CO66" i="6"/>
  <c r="CM138" i="11"/>
  <c r="CP68" i="6"/>
  <c r="CP116" i="6"/>
  <c r="CU81" i="11"/>
  <c r="CT129" i="11"/>
  <c r="CO69" i="11"/>
  <c r="CN117" i="11"/>
  <c r="CO89" i="11"/>
  <c r="CJ78" i="11"/>
  <c r="CJ126" i="11"/>
  <c r="CQ122" i="6"/>
  <c r="CS14" i="11"/>
  <c r="CS61" i="11" s="1"/>
  <c r="CC60" i="11"/>
  <c r="CU35" i="6"/>
  <c r="CD81" i="6"/>
  <c r="CJ17" i="6"/>
  <c r="BT63" i="6"/>
  <c r="CL12" i="6"/>
  <c r="BU58" i="6"/>
  <c r="CP35" i="11"/>
  <c r="BZ81" i="11"/>
  <c r="CK87" i="6"/>
  <c r="CO82" i="6"/>
  <c r="CR43" i="11"/>
  <c r="CA89" i="11"/>
  <c r="BW71" i="11"/>
  <c r="CL66" i="11"/>
  <c r="CK114" i="11"/>
  <c r="CP121" i="6"/>
  <c r="CP73" i="6"/>
  <c r="CW42" i="11"/>
  <c r="CW14" i="6"/>
  <c r="CQ60" i="6"/>
  <c r="CU50" i="6"/>
  <c r="CD96" i="6"/>
  <c r="DD40" i="11"/>
  <c r="DI40" i="11" s="1"/>
  <c r="DA40" i="11"/>
  <c r="DF40" i="11" s="1"/>
  <c r="DB40" i="11"/>
  <c r="DG40" i="11" s="1"/>
  <c r="DC40" i="11"/>
  <c r="DH40" i="11" s="1"/>
  <c r="BU82" i="6"/>
  <c r="CL36" i="6"/>
  <c r="CM40" i="6"/>
  <c r="CN134" i="6" s="1"/>
  <c r="BW86" i="6"/>
  <c r="BX90" i="6"/>
  <c r="CR37" i="11"/>
  <c r="CX37" i="11" s="1"/>
  <c r="CA83" i="11"/>
  <c r="BW66" i="11"/>
  <c r="BW58" i="11"/>
  <c r="BZ89" i="6"/>
  <c r="CD63" i="11"/>
  <c r="CW25" i="11"/>
  <c r="CS110" i="6"/>
  <c r="CS62" i="6"/>
  <c r="CU64" i="6"/>
  <c r="CN96" i="6"/>
  <c r="CS106" i="11"/>
  <c r="CJ123" i="6"/>
  <c r="CT86" i="6"/>
  <c r="CN59" i="6"/>
  <c r="CL16" i="6"/>
  <c r="BU62" i="6"/>
  <c r="CP46" i="11"/>
  <c r="CV46" i="11" s="1"/>
  <c r="BZ92" i="11"/>
  <c r="CR23" i="11"/>
  <c r="CX23" i="11" s="1"/>
  <c r="CA69" i="11"/>
  <c r="CS128" i="6"/>
  <c r="CS113" i="6"/>
  <c r="CS67" i="6"/>
  <c r="CS161" i="6" s="1"/>
  <c r="CS115" i="6"/>
  <c r="CS19" i="11"/>
  <c r="CT113" i="11" s="1"/>
  <c r="CC65" i="11"/>
  <c r="DA16" i="11"/>
  <c r="DF16" i="11" s="1"/>
  <c r="DB16" i="11"/>
  <c r="DG16" i="11" s="1"/>
  <c r="DC16" i="11"/>
  <c r="DH16" i="11" s="1"/>
  <c r="DD16" i="11"/>
  <c r="DI16" i="11" s="1"/>
  <c r="BW62" i="6"/>
  <c r="CM16" i="6"/>
  <c r="CV16" i="6" s="1"/>
  <c r="CO61" i="6"/>
  <c r="CO57" i="6"/>
  <c r="CP130" i="6"/>
  <c r="CP82" i="6"/>
  <c r="CP176" i="6" s="1"/>
  <c r="CU79" i="11"/>
  <c r="CN128" i="11"/>
  <c r="CO80" i="11"/>
  <c r="CS27" i="11"/>
  <c r="CT121" i="11" s="1"/>
  <c r="CC73" i="11"/>
  <c r="DA49" i="11"/>
  <c r="DF49" i="11" s="1"/>
  <c r="DB49" i="11"/>
  <c r="DG49" i="11" s="1"/>
  <c r="DC49" i="11"/>
  <c r="DH49" i="11" s="1"/>
  <c r="DD49" i="11"/>
  <c r="DI49" i="11" s="1"/>
  <c r="CJ24" i="6"/>
  <c r="CK118" i="6" s="1"/>
  <c r="BT70" i="6"/>
  <c r="CM12" i="6"/>
  <c r="CN106" i="6" s="1"/>
  <c r="BW58" i="6"/>
  <c r="CW35" i="6"/>
  <c r="CO93" i="6"/>
  <c r="CR58" i="11"/>
  <c r="CX50" i="11"/>
  <c r="CL96" i="11"/>
  <c r="CK144" i="11"/>
  <c r="CL73" i="11"/>
  <c r="BZ72" i="6"/>
  <c r="CU31" i="6"/>
  <c r="CU78" i="6" s="1"/>
  <c r="CD77" i="6"/>
  <c r="DA19" i="11"/>
  <c r="DF19" i="11" s="1"/>
  <c r="DB19" i="11"/>
  <c r="DG19" i="11" s="1"/>
  <c r="DC19" i="11"/>
  <c r="DH19" i="11" s="1"/>
  <c r="DD19" i="11"/>
  <c r="DI19" i="11" s="1"/>
  <c r="CM34" i="6"/>
  <c r="CN128" i="6" s="1"/>
  <c r="BW80" i="6"/>
  <c r="CW39" i="6"/>
  <c r="CO83" i="6"/>
  <c r="CN131" i="6"/>
  <c r="CP127" i="6"/>
  <c r="CP79" i="6"/>
  <c r="CU61" i="11"/>
  <c r="CT109" i="11"/>
  <c r="CO88" i="11"/>
  <c r="CJ72" i="11"/>
  <c r="CJ120" i="11"/>
  <c r="CQ110" i="6"/>
  <c r="CR62" i="6"/>
  <c r="CQ118" i="6"/>
  <c r="CR70" i="6"/>
  <c r="CU44" i="6"/>
  <c r="CD90" i="6"/>
  <c r="DB17" i="11"/>
  <c r="DG17" i="11" s="1"/>
  <c r="DC17" i="11"/>
  <c r="DH17" i="11" s="1"/>
  <c r="DD17" i="11"/>
  <c r="DI17" i="11" s="1"/>
  <c r="DA17" i="11"/>
  <c r="DF17" i="11" s="1"/>
  <c r="CN69" i="6"/>
  <c r="CM10" i="6"/>
  <c r="CM104" i="6" s="1"/>
  <c r="BW56" i="6"/>
  <c r="CR35" i="11"/>
  <c r="CX35" i="11" s="1"/>
  <c r="CA81" i="11"/>
  <c r="CM35" i="11"/>
  <c r="CN129" i="11" s="1"/>
  <c r="BW81" i="11"/>
  <c r="CX42" i="11"/>
  <c r="CL88" i="11"/>
  <c r="CS83" i="6"/>
  <c r="CS131" i="6"/>
  <c r="CS138" i="6"/>
  <c r="CS90" i="6"/>
  <c r="CS118" i="6"/>
  <c r="CS70" i="6"/>
  <c r="CW44" i="6"/>
  <c r="CQ90" i="6"/>
  <c r="CU42" i="6"/>
  <c r="CD88" i="6"/>
  <c r="DA15" i="11"/>
  <c r="DF15" i="11" s="1"/>
  <c r="DB15" i="11"/>
  <c r="DG15" i="11" s="1"/>
  <c r="DC15" i="11"/>
  <c r="DH15" i="11" s="1"/>
  <c r="DD15" i="11"/>
  <c r="DI15" i="11" s="1"/>
  <c r="CL35" i="6"/>
  <c r="BU81" i="6"/>
  <c r="CN75" i="11"/>
  <c r="CM18" i="6"/>
  <c r="CN112" i="6" s="1"/>
  <c r="BW64" i="6"/>
  <c r="CW23" i="6"/>
  <c r="BX71" i="6"/>
  <c r="CR48" i="11"/>
  <c r="CR95" i="11" s="1"/>
  <c r="CA94" i="11"/>
  <c r="CX24" i="11"/>
  <c r="CK118" i="11"/>
  <c r="CL70" i="11"/>
  <c r="CL63" i="11"/>
  <c r="CK111" i="11"/>
  <c r="CW40" i="11"/>
  <c r="CS109" i="6"/>
  <c r="CS36" i="11"/>
  <c r="CT130" i="11" s="1"/>
  <c r="CC82" i="11"/>
  <c r="CD60" i="6"/>
  <c r="CU14" i="6"/>
  <c r="CJ27" i="6"/>
  <c r="BT73" i="6"/>
  <c r="CN64" i="6"/>
  <c r="CL23" i="6"/>
  <c r="CL70" i="6" s="1"/>
  <c r="BU69" i="6"/>
  <c r="CP41" i="11"/>
  <c r="BZ87" i="11"/>
  <c r="CW20" i="6"/>
  <c r="CR34" i="11"/>
  <c r="CX34" i="11" s="1"/>
  <c r="CA80" i="11"/>
  <c r="CM119" i="11"/>
  <c r="CM71" i="11"/>
  <c r="BZ73" i="6"/>
  <c r="CU57" i="11"/>
  <c r="CO62" i="11"/>
  <c r="CJ57" i="11"/>
  <c r="CJ105" i="11"/>
  <c r="CJ141" i="11"/>
  <c r="CJ93" i="11"/>
  <c r="CQ108" i="6"/>
  <c r="CR60" i="6"/>
  <c r="CW13" i="6"/>
  <c r="CQ59" i="6"/>
  <c r="CU47" i="6"/>
  <c r="CU94" i="6" s="1"/>
  <c r="CD93" i="6"/>
  <c r="CJ13" i="6"/>
  <c r="CJ60" i="6" s="1"/>
  <c r="BT59" i="6"/>
  <c r="CL20" i="6"/>
  <c r="BU66" i="6"/>
  <c r="CN77" i="11"/>
  <c r="CM30" i="6"/>
  <c r="CN124" i="6" s="1"/>
  <c r="BW76" i="6"/>
  <c r="CK80" i="6"/>
  <c r="CR10" i="11"/>
  <c r="CX10" i="11" s="1"/>
  <c r="CA56" i="11"/>
  <c r="CM114" i="11"/>
  <c r="CM66" i="11"/>
  <c r="CM58" i="11"/>
  <c r="CM106" i="11"/>
  <c r="CL65" i="11"/>
  <c r="CK113" i="11"/>
  <c r="CP137" i="6"/>
  <c r="CT126" i="11"/>
  <c r="CU78" i="11"/>
  <c r="CU63" i="11"/>
  <c r="CN131" i="11"/>
  <c r="CO83" i="11"/>
  <c r="CJ129" i="11"/>
  <c r="CJ81" i="11"/>
  <c r="CQ120" i="6"/>
  <c r="CQ143" i="6"/>
  <c r="CS134" i="11"/>
  <c r="BU70" i="6"/>
  <c r="BW72" i="6"/>
  <c r="CJ137" i="6"/>
  <c r="CS124" i="11"/>
  <c r="CM47" i="6"/>
  <c r="BW93" i="6"/>
  <c r="CO60" i="6"/>
  <c r="CR21" i="11"/>
  <c r="CX21" i="11" s="1"/>
  <c r="CA67" i="11"/>
  <c r="CX45" i="11"/>
  <c r="CL91" i="11"/>
  <c r="CK139" i="11"/>
  <c r="CP86" i="6"/>
  <c r="CP134" i="6"/>
  <c r="CU72" i="11"/>
  <c r="CU80" i="11"/>
  <c r="CO86" i="11"/>
  <c r="CN134" i="11"/>
  <c r="CJ111" i="11"/>
  <c r="CR80" i="6"/>
  <c r="CQ128" i="6"/>
  <c r="CC79" i="6"/>
  <c r="CS20" i="11"/>
  <c r="CT114" i="11" s="1"/>
  <c r="CC66" i="11"/>
  <c r="CJ33" i="6"/>
  <c r="BT79" i="6"/>
  <c r="CM35" i="6"/>
  <c r="CN129" i="6" s="1"/>
  <c r="BW81" i="6"/>
  <c r="CR19" i="11"/>
  <c r="CX19" i="11" s="1"/>
  <c r="CA65" i="11"/>
  <c r="CM93" i="11"/>
  <c r="CM141" i="11"/>
  <c r="CS144" i="6"/>
  <c r="CS96" i="6"/>
  <c r="CW26" i="6"/>
  <c r="CQ72" i="6"/>
  <c r="CS16" i="11"/>
  <c r="CC62" i="11"/>
  <c r="DB25" i="11"/>
  <c r="DG25" i="11" s="1"/>
  <c r="DC25" i="11"/>
  <c r="DH25" i="11" s="1"/>
  <c r="DD25" i="11"/>
  <c r="DI25" i="11" s="1"/>
  <c r="DA25" i="11"/>
  <c r="DF25" i="11" s="1"/>
  <c r="CJ50" i="6"/>
  <c r="BT96" i="6"/>
  <c r="CN64" i="11"/>
  <c r="CM39" i="6"/>
  <c r="CN133" i="6" s="1"/>
  <c r="BW85" i="6"/>
  <c r="CR38" i="11"/>
  <c r="CX38" i="11" s="1"/>
  <c r="CA84" i="11"/>
  <c r="CP72" i="6"/>
  <c r="CP120" i="6"/>
  <c r="CT137" i="11"/>
  <c r="CU89" i="11"/>
  <c r="CN125" i="11"/>
  <c r="CO77" i="11"/>
  <c r="CN114" i="11"/>
  <c r="CO66" i="11"/>
  <c r="CJ117" i="11"/>
  <c r="CJ69" i="11"/>
  <c r="CR96" i="6"/>
  <c r="CQ144" i="6"/>
  <c r="CW48" i="6"/>
  <c r="CQ94" i="6"/>
  <c r="CU38" i="6"/>
  <c r="CD84" i="6"/>
  <c r="DB21" i="11"/>
  <c r="DG21" i="11" s="1"/>
  <c r="DC21" i="11"/>
  <c r="DH21" i="11" s="1"/>
  <c r="DD21" i="11"/>
  <c r="DI21" i="11" s="1"/>
  <c r="DA21" i="11"/>
  <c r="DF21" i="11" s="1"/>
  <c r="CM20" i="6"/>
  <c r="BW66" i="6"/>
  <c r="BX59" i="6"/>
  <c r="CR41" i="11"/>
  <c r="CA87" i="11"/>
  <c r="CX16" i="11"/>
  <c r="CL62" i="11"/>
  <c r="CP95" i="6"/>
  <c r="CP142" i="6"/>
  <c r="CP94" i="6"/>
  <c r="CS114" i="6"/>
  <c r="CS66" i="6"/>
  <c r="CS160" i="6" s="1"/>
  <c r="CS49" i="11"/>
  <c r="CC95" i="11"/>
  <c r="CD56" i="6"/>
  <c r="CU10" i="6"/>
  <c r="CT104" i="6" s="1"/>
  <c r="CJ20" i="6"/>
  <c r="CJ67" i="6" s="1"/>
  <c r="BT66" i="6"/>
  <c r="BU84" i="6"/>
  <c r="CL38" i="6"/>
  <c r="CN95" i="11"/>
  <c r="CM27" i="6"/>
  <c r="CN121" i="6" s="1"/>
  <c r="BW73" i="6"/>
  <c r="CO85" i="6"/>
  <c r="CR40" i="11"/>
  <c r="CA86" i="11"/>
  <c r="CM10" i="11"/>
  <c r="CM104" i="11" s="1"/>
  <c r="BW56" i="11"/>
  <c r="CP60" i="6"/>
  <c r="CP108" i="6"/>
  <c r="CU95" i="11"/>
  <c r="CO57" i="11"/>
  <c r="CN105" i="11"/>
  <c r="CO73" i="11"/>
  <c r="CN121" i="11"/>
  <c r="CJ138" i="11"/>
  <c r="CQ104" i="6"/>
  <c r="CC73" i="6"/>
  <c r="CC85" i="6"/>
  <c r="CS44" i="11"/>
  <c r="CT138" i="11" s="1"/>
  <c r="CC90" i="11"/>
  <c r="CU20" i="6"/>
  <c r="CD66" i="6"/>
  <c r="CJ42" i="6"/>
  <c r="CJ89" i="6" s="1"/>
  <c r="BT88" i="6"/>
  <c r="CL42" i="6"/>
  <c r="BU88" i="6"/>
  <c r="CN62" i="11"/>
  <c r="BW82" i="6"/>
  <c r="CM36" i="6"/>
  <c r="CM83" i="6" s="1"/>
  <c r="CM177" i="6" s="1"/>
  <c r="CK69" i="6"/>
  <c r="CO71" i="6"/>
  <c r="CR22" i="11"/>
  <c r="CA68" i="11"/>
  <c r="CP140" i="6"/>
  <c r="CU85" i="11"/>
  <c r="CO68" i="11"/>
  <c r="CJ64" i="11"/>
  <c r="CJ112" i="11"/>
  <c r="CC61" i="6"/>
  <c r="CS29" i="11"/>
  <c r="CT123" i="11" s="1"/>
  <c r="CC75" i="11"/>
  <c r="DD38" i="11"/>
  <c r="DI38" i="11" s="1"/>
  <c r="DA38" i="11"/>
  <c r="DF38" i="11" s="1"/>
  <c r="DB38" i="11"/>
  <c r="DG38" i="11" s="1"/>
  <c r="DC38" i="11"/>
  <c r="DH38" i="11" s="1"/>
  <c r="CJ30" i="6"/>
  <c r="BT76" i="6"/>
  <c r="CN79" i="6"/>
  <c r="CL37" i="6"/>
  <c r="BU83" i="6"/>
  <c r="CT78" i="6"/>
  <c r="CP34" i="11"/>
  <c r="BZ80" i="11"/>
  <c r="CR20" i="11"/>
  <c r="CA66" i="11"/>
  <c r="BW80" i="11"/>
  <c r="CK120" i="11"/>
  <c r="CL72" i="11"/>
  <c r="BZ88" i="6"/>
  <c r="CW48" i="11"/>
  <c r="CS11" i="11"/>
  <c r="CS58" i="11" s="1"/>
  <c r="CC57" i="11"/>
  <c r="CU36" i="6"/>
  <c r="CD82" i="6"/>
  <c r="CJ10" i="6"/>
  <c r="CK104" i="6" s="1"/>
  <c r="BT56" i="6"/>
  <c r="CL34" i="6"/>
  <c r="BU80" i="6"/>
  <c r="CN87" i="11"/>
  <c r="CP12" i="11"/>
  <c r="CQ106" i="11" s="1"/>
  <c r="BZ58" i="11"/>
  <c r="BX56" i="6"/>
  <c r="CA85" i="11"/>
  <c r="BW63" i="11"/>
  <c r="BZ64" i="6"/>
  <c r="CW15" i="11"/>
  <c r="CS106" i="6"/>
  <c r="CS58" i="6"/>
  <c r="CJ109" i="6"/>
  <c r="CJ61" i="6"/>
  <c r="CN68" i="11"/>
  <c r="CM120" i="6"/>
  <c r="CS122" i="11"/>
  <c r="CJ108" i="6"/>
  <c r="CS140" i="11"/>
  <c r="BW68" i="6"/>
  <c r="CM22" i="6"/>
  <c r="CN116" i="6" s="1"/>
  <c r="CO68" i="6"/>
  <c r="CM21" i="11"/>
  <c r="BW67" i="11"/>
  <c r="CS92" i="6"/>
  <c r="CS140" i="6"/>
  <c r="CS59" i="6"/>
  <c r="CS153" i="6" s="1"/>
  <c r="CS107" i="6"/>
  <c r="CU39" i="6"/>
  <c r="CD85" i="6"/>
  <c r="CJ35" i="6"/>
  <c r="BT81" i="6"/>
  <c r="CL18" i="6"/>
  <c r="BU64" i="6"/>
  <c r="CM32" i="6"/>
  <c r="CN126" i="6" s="1"/>
  <c r="BW78" i="6"/>
  <c r="CW47" i="6"/>
  <c r="CO65" i="6"/>
  <c r="CR47" i="11"/>
  <c r="CX47" i="11" s="1"/>
  <c r="CA93" i="11"/>
  <c r="BW61" i="11"/>
  <c r="CK134" i="11"/>
  <c r="CL86" i="11"/>
  <c r="CX12" i="11"/>
  <c r="CK106" i="11"/>
  <c r="CP85" i="6"/>
  <c r="CP179" i="6" s="1"/>
  <c r="CP133" i="6"/>
  <c r="CT115" i="11"/>
  <c r="CU67" i="11"/>
  <c r="CT134" i="11"/>
  <c r="CU86" i="11"/>
  <c r="CO74" i="11"/>
  <c r="CJ58" i="11"/>
  <c r="CJ106" i="11"/>
  <c r="CQ133" i="6"/>
  <c r="CR85" i="6"/>
  <c r="CW37" i="11"/>
  <c r="CW22" i="6"/>
  <c r="CQ68" i="6"/>
  <c r="CU16" i="6"/>
  <c r="CU63" i="6" s="1"/>
  <c r="CD62" i="6"/>
  <c r="DA50" i="11"/>
  <c r="DF50" i="11" s="1"/>
  <c r="DB50" i="11"/>
  <c r="DG50" i="11" s="1"/>
  <c r="DC50" i="11"/>
  <c r="DH50" i="11" s="1"/>
  <c r="DD50" i="11"/>
  <c r="DI50" i="11" s="1"/>
  <c r="CL29" i="6"/>
  <c r="BU75" i="6"/>
  <c r="CP18" i="11"/>
  <c r="BZ64" i="11"/>
  <c r="CO87" i="6"/>
  <c r="CR17" i="11"/>
  <c r="CA63" i="11"/>
  <c r="CK141" i="11"/>
  <c r="CL93" i="11"/>
  <c r="CD66" i="11"/>
  <c r="CS120" i="6"/>
  <c r="CW43" i="6"/>
  <c r="CQ89" i="6"/>
  <c r="CU12" i="6"/>
  <c r="CD58" i="6"/>
  <c r="CJ45" i="6"/>
  <c r="BT91" i="6"/>
  <c r="CL32" i="6"/>
  <c r="BU78" i="6"/>
  <c r="CN65" i="11"/>
  <c r="BW74" i="6"/>
  <c r="CM28" i="6"/>
  <c r="CN122" i="6" s="1"/>
  <c r="CO59" i="6"/>
  <c r="CR32" i="11"/>
  <c r="CA78" i="11"/>
  <c r="CM105" i="11"/>
  <c r="BZ94" i="6"/>
  <c r="CU93" i="11"/>
  <c r="CU91" i="11"/>
  <c r="CO70" i="11"/>
  <c r="CN118" i="11"/>
  <c r="CJ66" i="11"/>
  <c r="CJ114" i="11"/>
  <c r="CR64" i="6"/>
  <c r="CQ112" i="6"/>
  <c r="CW47" i="11"/>
  <c r="CW17" i="11"/>
  <c r="CS39" i="11"/>
  <c r="CS86" i="11" s="1"/>
  <c r="CC85" i="11"/>
  <c r="CU30" i="6"/>
  <c r="CD76" i="6"/>
  <c r="CJ12" i="6"/>
  <c r="BT58" i="6"/>
  <c r="CL27" i="6"/>
  <c r="BU73" i="6"/>
  <c r="CM19" i="6"/>
  <c r="CV19" i="6" s="1"/>
  <c r="BW65" i="6"/>
  <c r="CK73" i="6"/>
  <c r="CW27" i="6"/>
  <c r="BX85" i="6"/>
  <c r="CR31" i="11"/>
  <c r="CA77" i="11"/>
  <c r="CL71" i="11"/>
  <c r="CK119" i="11"/>
  <c r="BZ66" i="6"/>
  <c r="CS121" i="6"/>
  <c r="CS73" i="6"/>
  <c r="CS133" i="6"/>
  <c r="CS41" i="11"/>
  <c r="CT135" i="11" s="1"/>
  <c r="CC87" i="11"/>
  <c r="CU41" i="6"/>
  <c r="CD87" i="6"/>
  <c r="CJ34" i="6"/>
  <c r="BT80" i="6"/>
  <c r="CL45" i="6"/>
  <c r="BU91" i="6"/>
  <c r="CP16" i="11"/>
  <c r="BZ62" i="11"/>
  <c r="BX78" i="6"/>
  <c r="BW89" i="11"/>
  <c r="CX28" i="11"/>
  <c r="CK122" i="11"/>
  <c r="CL74" i="11"/>
  <c r="BZ95" i="6"/>
  <c r="CD87" i="11"/>
  <c r="CR63" i="6"/>
  <c r="CC81" i="6"/>
  <c r="CW32" i="6"/>
  <c r="CQ78" i="6"/>
  <c r="CS25" i="11"/>
  <c r="CC71" i="11"/>
  <c r="DA43" i="11"/>
  <c r="DF43" i="11" s="1"/>
  <c r="DB43" i="11"/>
  <c r="DG43" i="11" s="1"/>
  <c r="DC43" i="11"/>
  <c r="DH43" i="11" s="1"/>
  <c r="DD43" i="11"/>
  <c r="DI43" i="11" s="1"/>
  <c r="CJ11" i="6"/>
  <c r="BT57" i="6"/>
  <c r="CN81" i="6"/>
  <c r="CL26" i="6"/>
  <c r="BU72" i="6"/>
  <c r="CT70" i="6"/>
  <c r="CM46" i="6"/>
  <c r="BW92" i="6"/>
  <c r="CP36" i="11"/>
  <c r="BZ82" i="11"/>
  <c r="CO94" i="6"/>
  <c r="CO64" i="6"/>
  <c r="CR29" i="11"/>
  <c r="CA75" i="11"/>
  <c r="CM128" i="11"/>
  <c r="BZ63" i="6"/>
  <c r="CU68" i="11"/>
  <c r="CO76" i="11"/>
  <c r="CJ123" i="11"/>
  <c r="CJ75" i="11"/>
  <c r="CQ107" i="6"/>
  <c r="CR59" i="6"/>
  <c r="CQ116" i="6"/>
  <c r="CR68" i="6"/>
  <c r="CS68" i="6"/>
  <c r="CS116" i="6"/>
  <c r="CS45" i="11"/>
  <c r="CC91" i="11"/>
  <c r="CU45" i="6"/>
  <c r="CD91" i="6"/>
  <c r="CJ46" i="6"/>
  <c r="BT92" i="6"/>
  <c r="CN92" i="6"/>
  <c r="CL21" i="6"/>
  <c r="BU67" i="6"/>
  <c r="CT63" i="6"/>
  <c r="CP11" i="11"/>
  <c r="CQ105" i="11" s="1"/>
  <c r="BZ57" i="11"/>
  <c r="CW45" i="6"/>
  <c r="CM111" i="11"/>
  <c r="CL81" i="11"/>
  <c r="CK129" i="11"/>
  <c r="CX39" i="11"/>
  <c r="CK133" i="11"/>
  <c r="CL85" i="11"/>
  <c r="CP112" i="6"/>
  <c r="CU70" i="11"/>
  <c r="CO87" i="11"/>
  <c r="CN113" i="11"/>
  <c r="CJ140" i="11"/>
  <c r="CJ92" i="11"/>
  <c r="CQ126" i="6"/>
  <c r="CS137" i="11"/>
  <c r="CU79" i="6"/>
  <c r="CQ87" i="6"/>
  <c r="BW64" i="11"/>
  <c r="CS129" i="11"/>
  <c r="CJ113" i="6"/>
  <c r="CQ91" i="6"/>
  <c r="CM45" i="6"/>
  <c r="CN139" i="6" s="1"/>
  <c r="BW91" i="6"/>
  <c r="BX68" i="6"/>
  <c r="CX49" i="11"/>
  <c r="CL95" i="11"/>
  <c r="CU90" i="11"/>
  <c r="CJ104" i="11"/>
  <c r="CQ117" i="6"/>
  <c r="CR69" i="6"/>
  <c r="CU49" i="6"/>
  <c r="CT143" i="6" s="1"/>
  <c r="CD95" i="6"/>
  <c r="CJ49" i="6"/>
  <c r="BT95" i="6"/>
  <c r="CL41" i="6"/>
  <c r="BU87" i="6"/>
  <c r="CM42" i="6"/>
  <c r="BW88" i="6"/>
  <c r="CR30" i="11"/>
  <c r="CX30" i="11" s="1"/>
  <c r="CA76" i="11"/>
  <c r="CM109" i="11"/>
  <c r="CR95" i="6"/>
  <c r="CQ142" i="6"/>
  <c r="CR94" i="6"/>
  <c r="CS105" i="6"/>
  <c r="CS57" i="6"/>
  <c r="CU21" i="6"/>
  <c r="CD67" i="6"/>
  <c r="DD12" i="11"/>
  <c r="DI12" i="11" s="1"/>
  <c r="DA12" i="11"/>
  <c r="DF12" i="11" s="1"/>
  <c r="DB12" i="11"/>
  <c r="DG12" i="11" s="1"/>
  <c r="DC12" i="11"/>
  <c r="DH12" i="11" s="1"/>
  <c r="CL13" i="6"/>
  <c r="BU59" i="6"/>
  <c r="CP23" i="11"/>
  <c r="BZ69" i="11"/>
  <c r="CO75" i="6"/>
  <c r="BX91" i="6"/>
  <c r="CR25" i="11"/>
  <c r="CA71" i="11"/>
  <c r="CP138" i="6"/>
  <c r="CP90" i="6"/>
  <c r="CU66" i="11"/>
  <c r="CO72" i="11"/>
  <c r="CN120" i="11"/>
  <c r="CJ127" i="11"/>
  <c r="CJ79" i="11"/>
  <c r="CR91" i="6"/>
  <c r="CS137" i="6"/>
  <c r="CS89" i="6"/>
  <c r="CS47" i="11"/>
  <c r="CC93" i="11"/>
  <c r="CU22" i="6"/>
  <c r="CX22" i="6" s="1"/>
  <c r="CD68" i="6"/>
  <c r="CJ37" i="6"/>
  <c r="BT83" i="6"/>
  <c r="CL47" i="6"/>
  <c r="BU93" i="6"/>
  <c r="CP25" i="11"/>
  <c r="CP72" i="11" s="1"/>
  <c r="CP166" i="11" s="1"/>
  <c r="BZ71" i="11"/>
  <c r="CW50" i="6"/>
  <c r="CA92" i="11"/>
  <c r="BW85" i="11"/>
  <c r="CK127" i="11"/>
  <c r="CL79" i="11"/>
  <c r="CS31" i="11"/>
  <c r="CT125" i="11" s="1"/>
  <c r="CC77" i="11"/>
  <c r="CJ48" i="6"/>
  <c r="BT94" i="6"/>
  <c r="BU94" i="6"/>
  <c r="CL48" i="6"/>
  <c r="CP31" i="11"/>
  <c r="BZ77" i="11"/>
  <c r="CK95" i="6"/>
  <c r="CW49" i="6"/>
  <c r="CR36" i="11"/>
  <c r="CX36" i="11" s="1"/>
  <c r="CA82" i="11"/>
  <c r="CP83" i="6"/>
  <c r="CP131" i="6"/>
  <c r="CP114" i="6"/>
  <c r="CP66" i="6"/>
  <c r="CU96" i="11"/>
  <c r="CO95" i="11"/>
  <c r="CN143" i="11"/>
  <c r="CJ85" i="11"/>
  <c r="CJ133" i="11"/>
  <c r="CJ82" i="11"/>
  <c r="CJ130" i="11"/>
  <c r="CW42" i="6"/>
  <c r="CQ88" i="6"/>
  <c r="CS33" i="11"/>
  <c r="CC79" i="11"/>
  <c r="BT84" i="6"/>
  <c r="CJ38" i="6"/>
  <c r="BU71" i="6"/>
  <c r="CL25" i="6"/>
  <c r="CP40" i="11"/>
  <c r="CV40" i="11" s="1"/>
  <c r="H65" i="5" s="1"/>
  <c r="BZ86" i="11"/>
  <c r="CO78" i="6"/>
  <c r="CO76" i="6"/>
  <c r="CP143" i="6"/>
  <c r="CP59" i="6"/>
  <c r="CP107" i="6"/>
  <c r="CU87" i="11"/>
  <c r="CN132" i="11"/>
  <c r="CO84" i="11"/>
  <c r="CJ139" i="11"/>
  <c r="CJ91" i="11"/>
  <c r="CS129" i="6"/>
  <c r="CS81" i="6"/>
  <c r="CW46" i="6"/>
  <c r="CQ92" i="6"/>
  <c r="CS10" i="11"/>
  <c r="CS104" i="11" s="1"/>
  <c r="CC56" i="11"/>
  <c r="DA44" i="11"/>
  <c r="DF44" i="11" s="1"/>
  <c r="DB44" i="11"/>
  <c r="DG44" i="11" s="1"/>
  <c r="DC44" i="11"/>
  <c r="DH44" i="11" s="1"/>
  <c r="DD44" i="11"/>
  <c r="DI44" i="11" s="1"/>
  <c r="CN72" i="6"/>
  <c r="CN96" i="11"/>
  <c r="CT65" i="6"/>
  <c r="CM29" i="6"/>
  <c r="CN123" i="6" s="1"/>
  <c r="BW75" i="6"/>
  <c r="CP15" i="11"/>
  <c r="CV15" i="11" s="1"/>
  <c r="BZ61" i="11"/>
  <c r="BX64" i="6"/>
  <c r="CK126" i="11"/>
  <c r="CL78" i="11"/>
  <c r="CP106" i="6"/>
  <c r="CP58" i="6"/>
  <c r="CD77" i="11"/>
  <c r="BX81" i="11"/>
  <c r="CW28" i="11"/>
  <c r="CC68" i="6"/>
  <c r="CS38" i="11"/>
  <c r="CT132" i="11" s="1"/>
  <c r="CC84" i="11"/>
  <c r="DC10" i="11"/>
  <c r="DH10" i="11" s="1"/>
  <c r="DD10" i="11"/>
  <c r="DI10" i="11" s="1"/>
  <c r="DA10" i="11"/>
  <c r="DF10" i="11" s="1"/>
  <c r="DB10" i="11"/>
  <c r="DG10" i="11" s="1"/>
  <c r="CJ44" i="6"/>
  <c r="BT90" i="6"/>
  <c r="CN75" i="6"/>
  <c r="CL49" i="6"/>
  <c r="BU95" i="6"/>
  <c r="CT75" i="6"/>
  <c r="CP10" i="11"/>
  <c r="CP104" i="11" s="1"/>
  <c r="BZ56" i="11"/>
  <c r="CR15" i="11"/>
  <c r="CX15" i="11" s="1"/>
  <c r="CA61" i="11"/>
  <c r="BW59" i="11"/>
  <c r="BZ71" i="6"/>
  <c r="CD56" i="11"/>
  <c r="CW44" i="11"/>
  <c r="CN82" i="6"/>
  <c r="CW41" i="6"/>
  <c r="CM64" i="11"/>
  <c r="CM112" i="11"/>
  <c r="CN143" i="6"/>
  <c r="CM143" i="6"/>
  <c r="BW83" i="6"/>
  <c r="BW65" i="11"/>
  <c r="CN79" i="11"/>
  <c r="BU56" i="6"/>
  <c r="CU23" i="6"/>
  <c r="CD69" i="6"/>
  <c r="CM91" i="11"/>
  <c r="CM139" i="11"/>
  <c r="CP67" i="6"/>
  <c r="CP115" i="6"/>
  <c r="CP78" i="6"/>
  <c r="CP126" i="6"/>
  <c r="CS74" i="6"/>
  <c r="CS122" i="6"/>
  <c r="CW33" i="6"/>
  <c r="CQ79" i="6"/>
  <c r="CU15" i="6"/>
  <c r="CD61" i="6"/>
  <c r="CL46" i="6"/>
  <c r="BU92" i="6"/>
  <c r="CT74" i="6"/>
  <c r="CP21" i="11"/>
  <c r="BZ67" i="11"/>
  <c r="CO58" i="6"/>
  <c r="CR33" i="11"/>
  <c r="CA79" i="11"/>
  <c r="CL94" i="11"/>
  <c r="CK142" i="11"/>
  <c r="CK128" i="11"/>
  <c r="CL80" i="11"/>
  <c r="CP65" i="6"/>
  <c r="CP113" i="6"/>
  <c r="CU59" i="11"/>
  <c r="CT107" i="11"/>
  <c r="CN139" i="11"/>
  <c r="CO91" i="11"/>
  <c r="CO61" i="11"/>
  <c r="CN109" i="11"/>
  <c r="CD72" i="6"/>
  <c r="CU26" i="6"/>
  <c r="DA37" i="11"/>
  <c r="DF37" i="11" s="1"/>
  <c r="DB37" i="11"/>
  <c r="DG37" i="11" s="1"/>
  <c r="DC37" i="11"/>
  <c r="DH37" i="11" s="1"/>
  <c r="DD37" i="11"/>
  <c r="DI37" i="11" s="1"/>
  <c r="CL15" i="6"/>
  <c r="BU61" i="6"/>
  <c r="CP24" i="11"/>
  <c r="CQ118" i="11" s="1"/>
  <c r="BZ70" i="11"/>
  <c r="CO91" i="6"/>
  <c r="CX44" i="11"/>
  <c r="CK138" i="11"/>
  <c r="CL90" i="11"/>
  <c r="CC89" i="6"/>
  <c r="CS34" i="11"/>
  <c r="CS81" i="11" s="1"/>
  <c r="CC80" i="11"/>
  <c r="CJ26" i="6"/>
  <c r="BT72" i="6"/>
  <c r="CL11" i="6"/>
  <c r="BU57" i="6"/>
  <c r="CP42" i="11"/>
  <c r="BZ88" i="11"/>
  <c r="CO96" i="6"/>
  <c r="CR92" i="11"/>
  <c r="CM133" i="11"/>
  <c r="CM85" i="11"/>
  <c r="CM179" i="11" s="1"/>
  <c r="CP69" i="6"/>
  <c r="CP163" i="6" s="1"/>
  <c r="CP117" i="6"/>
  <c r="CU94" i="11"/>
  <c r="CO90" i="11"/>
  <c r="CN138" i="11"/>
  <c r="CN107" i="11"/>
  <c r="CO59" i="11"/>
  <c r="CQ141" i="6"/>
  <c r="CR93" i="6"/>
  <c r="CW20" i="11"/>
  <c r="CW21" i="6"/>
  <c r="CQ67" i="6"/>
  <c r="CS22" i="11"/>
  <c r="CC68" i="11"/>
  <c r="DD32" i="11"/>
  <c r="DI32" i="11" s="1"/>
  <c r="DA32" i="11"/>
  <c r="DF32" i="11" s="1"/>
  <c r="DB32" i="11"/>
  <c r="DG32" i="11" s="1"/>
  <c r="DC32" i="11"/>
  <c r="DH32" i="11" s="1"/>
  <c r="BT78" i="6"/>
  <c r="CJ32" i="6"/>
  <c r="CL33" i="6"/>
  <c r="BU79" i="6"/>
  <c r="CT82" i="6"/>
  <c r="CP29" i="11"/>
  <c r="BZ75" i="11"/>
  <c r="CM16" i="11"/>
  <c r="BW62" i="11"/>
  <c r="CX46" i="11"/>
  <c r="CK140" i="11"/>
  <c r="CL92" i="11"/>
  <c r="BZ75" i="6"/>
  <c r="CP132" i="6"/>
  <c r="CP84" i="6"/>
  <c r="CR92" i="6"/>
  <c r="CQ140" i="6"/>
  <c r="CW16" i="6"/>
  <c r="CQ62" i="6"/>
  <c r="CS23" i="11"/>
  <c r="CC69" i="11"/>
  <c r="DA22" i="11"/>
  <c r="DF22" i="11" s="1"/>
  <c r="DB22" i="11"/>
  <c r="DG22" i="11" s="1"/>
  <c r="DC22" i="11"/>
  <c r="DH22" i="11" s="1"/>
  <c r="DD22" i="11"/>
  <c r="DI22" i="11" s="1"/>
  <c r="CJ28" i="6"/>
  <c r="CJ75" i="6" s="1"/>
  <c r="BT74" i="6"/>
  <c r="CN85" i="6"/>
  <c r="CL44" i="6"/>
  <c r="BU90" i="6"/>
  <c r="CT80" i="6"/>
  <c r="CP27" i="11"/>
  <c r="BZ73" i="11"/>
  <c r="BW74" i="11"/>
  <c r="BW73" i="11"/>
  <c r="CL61" i="11"/>
  <c r="CK109" i="11"/>
  <c r="CP96" i="6"/>
  <c r="CP144" i="6"/>
  <c r="BX67" i="11"/>
  <c r="CQ109" i="6"/>
  <c r="CR61" i="6"/>
  <c r="CW43" i="11"/>
  <c r="CC76" i="6"/>
  <c r="CW18" i="6"/>
  <c r="CQ64" i="6"/>
  <c r="CU40" i="6"/>
  <c r="CD86" i="6"/>
  <c r="DD28" i="11"/>
  <c r="DI28" i="11" s="1"/>
  <c r="DA28" i="11"/>
  <c r="DF28" i="11" s="1"/>
  <c r="DB28" i="11"/>
  <c r="DG28" i="11" s="1"/>
  <c r="DC28" i="11"/>
  <c r="DH28" i="11" s="1"/>
  <c r="CN67" i="6"/>
  <c r="CM17" i="6"/>
  <c r="CN111" i="6" s="1"/>
  <c r="BW63" i="6"/>
  <c r="BX70" i="6"/>
  <c r="BX74" i="6"/>
  <c r="CM132" i="11"/>
  <c r="CM84" i="11"/>
  <c r="CM72" i="11"/>
  <c r="CM120" i="11"/>
  <c r="CU69" i="11"/>
  <c r="CU77" i="11"/>
  <c r="CO81" i="11"/>
  <c r="CJ132" i="11"/>
  <c r="CJ84" i="11"/>
  <c r="CQ124" i="6"/>
  <c r="CR76" i="6"/>
  <c r="CW38" i="6"/>
  <c r="CQ84" i="6"/>
  <c r="CS24" i="11"/>
  <c r="CC70" i="11"/>
  <c r="DA36" i="11"/>
  <c r="DF36" i="11" s="1"/>
  <c r="DB36" i="11"/>
  <c r="DG36" i="11" s="1"/>
  <c r="DC36" i="11"/>
  <c r="DH36" i="11" s="1"/>
  <c r="DD36" i="11"/>
  <c r="DI36" i="11" s="1"/>
  <c r="CJ41" i="6"/>
  <c r="BT87" i="6"/>
  <c r="CN81" i="11"/>
  <c r="CT83" i="6"/>
  <c r="CM50" i="6"/>
  <c r="CN144" i="6" s="1"/>
  <c r="BW96" i="6"/>
  <c r="CP30" i="11"/>
  <c r="BZ76" i="11"/>
  <c r="CO63" i="6"/>
  <c r="CR18" i="11"/>
  <c r="CA64" i="11"/>
  <c r="CM59" i="11"/>
  <c r="CM107" i="11"/>
  <c r="CL84" i="11"/>
  <c r="CK132" i="11"/>
  <c r="CP119" i="6"/>
  <c r="CP71" i="6"/>
  <c r="CN106" i="11"/>
  <c r="CO58" i="11"/>
  <c r="CJ116" i="11"/>
  <c r="CJ109" i="11"/>
  <c r="CR88" i="6"/>
  <c r="CC77" i="6"/>
  <c r="CN88" i="6"/>
  <c r="CP120" i="11"/>
  <c r="CS115" i="11"/>
  <c r="CT84" i="6"/>
  <c r="BW95" i="6"/>
  <c r="CM131" i="6"/>
  <c r="CM113" i="11"/>
  <c r="CM65" i="11"/>
  <c r="CS126" i="11"/>
  <c r="CJ39" i="6"/>
  <c r="BT85" i="6"/>
  <c r="CP50" i="11"/>
  <c r="CQ144" i="11" s="1"/>
  <c r="BZ96" i="11"/>
  <c r="CP13" i="11"/>
  <c r="BZ59" i="11"/>
  <c r="CO84" i="6"/>
  <c r="CM41" i="11"/>
  <c r="BW87" i="11"/>
  <c r="CK124" i="11"/>
  <c r="CU65" i="11"/>
  <c r="CJ86" i="11"/>
  <c r="CJ134" i="11"/>
  <c r="CJ144" i="11"/>
  <c r="CR57" i="6"/>
  <c r="CQ105" i="6"/>
  <c r="CS91" i="6"/>
  <c r="CS139" i="6"/>
  <c r="CW17" i="6"/>
  <c r="CQ63" i="6"/>
  <c r="DD42" i="11"/>
  <c r="DI42" i="11" s="1"/>
  <c r="DA42" i="11"/>
  <c r="DF42" i="11" s="1"/>
  <c r="DB42" i="11"/>
  <c r="DG42" i="11" s="1"/>
  <c r="DC42" i="11"/>
  <c r="DH42" i="11" s="1"/>
  <c r="CL50" i="6"/>
  <c r="BU96" i="6"/>
  <c r="CP19" i="11"/>
  <c r="BZ65" i="11"/>
  <c r="CR27" i="11"/>
  <c r="CA73" i="11"/>
  <c r="CM117" i="11"/>
  <c r="CP61" i="6"/>
  <c r="CP109" i="6"/>
  <c r="CW29" i="6"/>
  <c r="CQ75" i="6"/>
  <c r="CD73" i="6"/>
  <c r="CU27" i="6"/>
  <c r="CJ31" i="6"/>
  <c r="BT77" i="6"/>
  <c r="CL14" i="6"/>
  <c r="BU60" i="6"/>
  <c r="CM48" i="6"/>
  <c r="CM95" i="6" s="1"/>
  <c r="BW94" i="6"/>
  <c r="CP37" i="11"/>
  <c r="BZ83" i="11"/>
  <c r="CA96" i="11"/>
  <c r="CM125" i="11"/>
  <c r="CM134" i="11"/>
  <c r="CM86" i="11"/>
  <c r="CP93" i="6"/>
  <c r="CP187" i="6" s="1"/>
  <c r="CP141" i="6"/>
  <c r="CT140" i="11"/>
  <c r="CU92" i="11"/>
  <c r="CN142" i="11"/>
  <c r="CO94" i="11"/>
  <c r="CJ70" i="11"/>
  <c r="CJ118" i="11"/>
  <c r="CR83" i="6"/>
  <c r="CQ131" i="6"/>
  <c r="CR58" i="6"/>
  <c r="CQ106" i="6"/>
  <c r="CC88" i="6"/>
  <c r="CS18" i="11"/>
  <c r="CT112" i="11" s="1"/>
  <c r="CC64" i="11"/>
  <c r="DA20" i="11"/>
  <c r="DF20" i="11" s="1"/>
  <c r="DB20" i="11"/>
  <c r="DG20" i="11" s="1"/>
  <c r="DC20" i="11"/>
  <c r="DH20" i="11" s="1"/>
  <c r="DD20" i="11"/>
  <c r="DI20" i="11" s="1"/>
  <c r="BT86" i="6"/>
  <c r="CJ40" i="6"/>
  <c r="CL40" i="6"/>
  <c r="BU86" i="6"/>
  <c r="CT62" i="6"/>
  <c r="CP32" i="11"/>
  <c r="BZ78" i="11"/>
  <c r="BX80" i="6"/>
  <c r="CA95" i="11"/>
  <c r="CL83" i="11"/>
  <c r="CK131" i="11"/>
  <c r="CK117" i="11"/>
  <c r="CS48" i="11"/>
  <c r="CT142" i="11" s="1"/>
  <c r="CC94" i="11"/>
  <c r="DA41" i="11"/>
  <c r="DF41" i="11" s="1"/>
  <c r="DB41" i="11"/>
  <c r="DG41" i="11" s="1"/>
  <c r="DC41" i="11"/>
  <c r="DH41" i="11" s="1"/>
  <c r="DD41" i="11"/>
  <c r="DI41" i="11" s="1"/>
  <c r="CJ22" i="6"/>
  <c r="BT68" i="6"/>
  <c r="CL19" i="6"/>
  <c r="BU65" i="6"/>
  <c r="CT60" i="6"/>
  <c r="BW84" i="6"/>
  <c r="CM38" i="6"/>
  <c r="CN132" i="6" s="1"/>
  <c r="CP45" i="11"/>
  <c r="BZ91" i="11"/>
  <c r="BX88" i="6"/>
  <c r="CM29" i="11"/>
  <c r="CN123" i="11" s="1"/>
  <c r="BW75" i="11"/>
  <c r="CP75" i="6"/>
  <c r="CP123" i="6"/>
  <c r="CU75" i="11"/>
  <c r="CN140" i="11"/>
  <c r="CO92" i="11"/>
  <c r="CJ119" i="11"/>
  <c r="CJ71" i="11"/>
  <c r="CR66" i="6"/>
  <c r="CQ114" i="6"/>
  <c r="CC82" i="6"/>
  <c r="CW19" i="6"/>
  <c r="CQ65" i="6"/>
  <c r="CS50" i="11"/>
  <c r="CC96" i="11"/>
  <c r="DB13" i="11"/>
  <c r="DG13" i="11" s="1"/>
  <c r="DC13" i="11"/>
  <c r="DH13" i="11" s="1"/>
  <c r="DD13" i="11"/>
  <c r="DI13" i="11" s="1"/>
  <c r="DA13" i="11"/>
  <c r="DF13" i="11" s="1"/>
  <c r="CJ36" i="6"/>
  <c r="BT82" i="6"/>
  <c r="CT69" i="6"/>
  <c r="CM23" i="6"/>
  <c r="CN117" i="6" s="1"/>
  <c r="BW69" i="6"/>
  <c r="CP22" i="11"/>
  <c r="BZ68" i="11"/>
  <c r="CO69" i="6"/>
  <c r="CR91" i="11"/>
  <c r="CM121" i="11"/>
  <c r="CM73" i="11"/>
  <c r="BZ96" i="6"/>
  <c r="CU64" i="11"/>
  <c r="CU84" i="11"/>
  <c r="CO67" i="11"/>
  <c r="CS124" i="6"/>
  <c r="CW11" i="6"/>
  <c r="CQ57" i="6"/>
  <c r="CU13" i="6"/>
  <c r="CD59" i="6"/>
  <c r="DB27" i="11"/>
  <c r="DG27" i="11" s="1"/>
  <c r="DC27" i="11"/>
  <c r="DH27" i="11" s="1"/>
  <c r="DD27" i="11"/>
  <c r="DI27" i="11" s="1"/>
  <c r="DA27" i="11"/>
  <c r="DF27" i="11" s="1"/>
  <c r="CL43" i="6"/>
  <c r="BU89" i="6"/>
  <c r="CN60" i="11"/>
  <c r="CM31" i="6"/>
  <c r="BW77" i="6"/>
  <c r="CW36" i="6"/>
  <c r="CO70" i="6"/>
  <c r="CO74" i="6"/>
  <c r="BW83" i="11"/>
  <c r="CL82" i="11"/>
  <c r="CK130" i="11"/>
  <c r="BZ57" i="6"/>
  <c r="CD73" i="11"/>
  <c r="CW21" i="11"/>
  <c r="CW12" i="6"/>
  <c r="CQ58" i="6"/>
  <c r="CS42" i="11"/>
  <c r="CC88" i="11"/>
  <c r="DA35" i="11"/>
  <c r="DF35" i="11" s="1"/>
  <c r="DB35" i="11"/>
  <c r="DG35" i="11" s="1"/>
  <c r="DC35" i="11"/>
  <c r="DH35" i="11" s="1"/>
  <c r="DD35" i="11"/>
  <c r="DI35" i="11" s="1"/>
  <c r="CN94" i="6"/>
  <c r="CT90" i="6"/>
  <c r="BW60" i="6"/>
  <c r="CM14" i="6"/>
  <c r="CP38" i="11"/>
  <c r="BZ84" i="11"/>
  <c r="BX81" i="6"/>
  <c r="BX62" i="6"/>
  <c r="BW82" i="11"/>
  <c r="BZ74" i="6"/>
  <c r="CD88" i="11"/>
  <c r="BX75" i="11"/>
  <c r="CW13" i="11"/>
  <c r="CS125" i="6"/>
  <c r="CS77" i="6"/>
  <c r="CJ115" i="6"/>
  <c r="CA70" i="11"/>
  <c r="CT58" i="6"/>
  <c r="CS59" i="11"/>
  <c r="CS107" i="11"/>
  <c r="CN73" i="6"/>
  <c r="CQ80" i="6"/>
  <c r="BU74" i="6"/>
  <c r="CS109" i="11"/>
  <c r="CJ165" i="11" l="1"/>
  <c r="CT142" i="6"/>
  <c r="CJ184" i="11"/>
  <c r="CJ181" i="11"/>
  <c r="CS111" i="6"/>
  <c r="CO73" i="6"/>
  <c r="CW80" i="11"/>
  <c r="CN120" i="6"/>
  <c r="CP135" i="6"/>
  <c r="CJ171" i="11"/>
  <c r="CS63" i="6"/>
  <c r="CS157" i="6" s="1"/>
  <c r="CJ160" i="11"/>
  <c r="CJ178" i="11"/>
  <c r="CJ168" i="11"/>
  <c r="CS85" i="6"/>
  <c r="CS179" i="6" s="1"/>
  <c r="CQ135" i="6"/>
  <c r="CS84" i="6"/>
  <c r="CS178" i="6" s="1"/>
  <c r="CP139" i="6"/>
  <c r="CS182" i="6"/>
  <c r="CQ125" i="6"/>
  <c r="CS123" i="6"/>
  <c r="CR77" i="6"/>
  <c r="CQ171" i="6" s="1"/>
  <c r="CT126" i="6"/>
  <c r="CS78" i="6"/>
  <c r="CT172" i="6" s="1"/>
  <c r="CS94" i="6"/>
  <c r="CS188" i="6" s="1"/>
  <c r="CS142" i="6"/>
  <c r="CQ139" i="6"/>
  <c r="CM167" i="11"/>
  <c r="CR86" i="6"/>
  <c r="CQ180" i="6" s="1"/>
  <c r="CP64" i="6"/>
  <c r="CP158" i="6" s="1"/>
  <c r="CO64" i="11"/>
  <c r="CN158" i="11" s="1"/>
  <c r="CS75" i="6"/>
  <c r="CS169" i="6" s="1"/>
  <c r="CN112" i="11"/>
  <c r="CQ121" i="6"/>
  <c r="CR73" i="6"/>
  <c r="CQ167" i="6" s="1"/>
  <c r="CP63" i="6"/>
  <c r="CQ157" i="6" s="1"/>
  <c r="CP111" i="6"/>
  <c r="CS190" i="6"/>
  <c r="CS152" i="11"/>
  <c r="CS171" i="6"/>
  <c r="CS170" i="6"/>
  <c r="CK105" i="11"/>
  <c r="CL58" i="11"/>
  <c r="CK152" i="11" s="1"/>
  <c r="CJ174" i="11"/>
  <c r="CT127" i="6"/>
  <c r="CS79" i="6"/>
  <c r="CS173" i="6" s="1"/>
  <c r="CS127" i="6"/>
  <c r="CM153" i="11"/>
  <c r="CS72" i="6"/>
  <c r="CS166" i="6" s="1"/>
  <c r="CO89" i="6"/>
  <c r="CP160" i="6"/>
  <c r="CJ121" i="11"/>
  <c r="CJ73" i="11"/>
  <c r="CJ167" i="11" s="1"/>
  <c r="CM144" i="11"/>
  <c r="CS64" i="6"/>
  <c r="CS158" i="6" s="1"/>
  <c r="CS112" i="6"/>
  <c r="CJ166" i="11"/>
  <c r="CW87" i="6"/>
  <c r="CQ134" i="6"/>
  <c r="CL57" i="11"/>
  <c r="CK151" i="11" s="1"/>
  <c r="CP167" i="6"/>
  <c r="CR85" i="11"/>
  <c r="CP92" i="6"/>
  <c r="CQ186" i="6" s="1"/>
  <c r="CT112" i="6"/>
  <c r="CS186" i="6"/>
  <c r="CK121" i="11"/>
  <c r="CN144" i="11"/>
  <c r="CJ175" i="11"/>
  <c r="CJ161" i="11"/>
  <c r="CJ88" i="11"/>
  <c r="CJ182" i="11" s="1"/>
  <c r="CK136" i="11"/>
  <c r="CJ152" i="11"/>
  <c r="CK123" i="11"/>
  <c r="CL75" i="11"/>
  <c r="CK169" i="11" s="1"/>
  <c r="CJ143" i="11"/>
  <c r="CW66" i="11"/>
  <c r="CM74" i="11"/>
  <c r="CM168" i="11" s="1"/>
  <c r="CM122" i="11"/>
  <c r="CV28" i="11"/>
  <c r="CW122" i="11" s="1"/>
  <c r="CN127" i="11"/>
  <c r="CM79" i="11"/>
  <c r="CN173" i="11" s="1"/>
  <c r="CM127" i="11"/>
  <c r="CS153" i="11"/>
  <c r="CW83" i="11"/>
  <c r="CW82" i="11"/>
  <c r="CW85" i="11"/>
  <c r="CN116" i="11"/>
  <c r="CJ164" i="11"/>
  <c r="CW91" i="6"/>
  <c r="CS167" i="6"/>
  <c r="CJ60" i="11"/>
  <c r="CJ154" i="11" s="1"/>
  <c r="CS155" i="11"/>
  <c r="CT119" i="6"/>
  <c r="CM69" i="11"/>
  <c r="CM163" i="11" s="1"/>
  <c r="CJ108" i="11"/>
  <c r="CS71" i="6"/>
  <c r="CS165" i="6" s="1"/>
  <c r="CS180" i="11"/>
  <c r="CS135" i="6"/>
  <c r="CJ61" i="11"/>
  <c r="CK155" i="11" s="1"/>
  <c r="CM68" i="11"/>
  <c r="CN162" i="11" s="1"/>
  <c r="CW78" i="11"/>
  <c r="CP181" i="6"/>
  <c r="CJ180" i="11"/>
  <c r="CQ162" i="6"/>
  <c r="CQ140" i="11"/>
  <c r="CW58" i="11"/>
  <c r="CW72" i="6"/>
  <c r="CJ151" i="11"/>
  <c r="CP177" i="6"/>
  <c r="CW61" i="11"/>
  <c r="CW59" i="11"/>
  <c r="CM165" i="11"/>
  <c r="CJ185" i="11"/>
  <c r="CJ158" i="11"/>
  <c r="CJ183" i="6"/>
  <c r="CW77" i="11"/>
  <c r="CW73" i="11"/>
  <c r="CW74" i="11"/>
  <c r="CW88" i="11"/>
  <c r="CK186" i="11"/>
  <c r="CN115" i="11"/>
  <c r="CW57" i="11"/>
  <c r="CS185" i="6"/>
  <c r="CJ179" i="11"/>
  <c r="CW77" i="6"/>
  <c r="CW70" i="11"/>
  <c r="CW69" i="11"/>
  <c r="CP180" i="6"/>
  <c r="CJ186" i="11"/>
  <c r="CW65" i="6"/>
  <c r="CV11" i="11"/>
  <c r="CV105" i="11" s="1"/>
  <c r="CJ156" i="6"/>
  <c r="CR71" i="6"/>
  <c r="CQ165" i="6" s="1"/>
  <c r="CW76" i="11"/>
  <c r="CJ170" i="11"/>
  <c r="CJ89" i="11"/>
  <c r="CJ183" i="11" s="1"/>
  <c r="CM185" i="11"/>
  <c r="CK110" i="11"/>
  <c r="CQ119" i="6"/>
  <c r="CK137" i="11"/>
  <c r="CW96" i="11"/>
  <c r="CO79" i="6"/>
  <c r="CJ137" i="11"/>
  <c r="CV30" i="11"/>
  <c r="H64" i="5" s="1"/>
  <c r="CJ110" i="11"/>
  <c r="CN127" i="6"/>
  <c r="CV15" i="6"/>
  <c r="CV109" i="6" s="1"/>
  <c r="CJ62" i="11"/>
  <c r="CJ156" i="11" s="1"/>
  <c r="CN186" i="11"/>
  <c r="CM57" i="11"/>
  <c r="CM151" i="11" s="1"/>
  <c r="CW57" i="6"/>
  <c r="CP153" i="6"/>
  <c r="CV36" i="11"/>
  <c r="CV130" i="11" s="1"/>
  <c r="CM152" i="11"/>
  <c r="CN137" i="6"/>
  <c r="CO78" i="11"/>
  <c r="CN172" i="11" s="1"/>
  <c r="CW79" i="11"/>
  <c r="CN126" i="11"/>
  <c r="CM172" i="11"/>
  <c r="CW93" i="11"/>
  <c r="CX32" i="11"/>
  <c r="CJ159" i="6"/>
  <c r="CQ129" i="6"/>
  <c r="CP189" i="6"/>
  <c r="CR81" i="6"/>
  <c r="CQ175" i="6" s="1"/>
  <c r="CK176" i="11"/>
  <c r="CP155" i="6"/>
  <c r="CW95" i="11"/>
  <c r="CW81" i="11"/>
  <c r="CW63" i="11"/>
  <c r="CM72" i="6"/>
  <c r="CN166" i="6" s="1"/>
  <c r="CP190" i="6"/>
  <c r="CM160" i="11"/>
  <c r="CK174" i="11"/>
  <c r="CJ154" i="6"/>
  <c r="CJ96" i="11"/>
  <c r="CJ190" i="11" s="1"/>
  <c r="CM136" i="11"/>
  <c r="CJ95" i="11"/>
  <c r="CJ189" i="11" s="1"/>
  <c r="CS67" i="11"/>
  <c r="CS161" i="11" s="1"/>
  <c r="CS78" i="11"/>
  <c r="CS172" i="11" s="1"/>
  <c r="CW84" i="6"/>
  <c r="CW86" i="11"/>
  <c r="CV20" i="11"/>
  <c r="CV114" i="11" s="1"/>
  <c r="CV43" i="11"/>
  <c r="CV137" i="11" s="1"/>
  <c r="CM187" i="11"/>
  <c r="CL69" i="11"/>
  <c r="CK163" i="11" s="1"/>
  <c r="CL68" i="11"/>
  <c r="CM188" i="11"/>
  <c r="CJ176" i="11"/>
  <c r="CJ169" i="11"/>
  <c r="CW71" i="11"/>
  <c r="CM90" i="11"/>
  <c r="CM184" i="11" s="1"/>
  <c r="CM178" i="11"/>
  <c r="CN137" i="11"/>
  <c r="CW79" i="6"/>
  <c r="CM89" i="11"/>
  <c r="CM183" i="11" s="1"/>
  <c r="CX22" i="11"/>
  <c r="CX68" i="11" s="1"/>
  <c r="CN177" i="11"/>
  <c r="CM137" i="11"/>
  <c r="CS151" i="6"/>
  <c r="CW82" i="6"/>
  <c r="CP154" i="6"/>
  <c r="CJ169" i="6"/>
  <c r="CP136" i="6"/>
  <c r="CS87" i="6"/>
  <c r="CS181" i="6" s="1"/>
  <c r="CN108" i="11"/>
  <c r="CN104" i="6"/>
  <c r="CP88" i="6"/>
  <c r="CQ182" i="6" s="1"/>
  <c r="CP89" i="6"/>
  <c r="CQ183" i="6" s="1"/>
  <c r="CW62" i="6"/>
  <c r="CM61" i="11"/>
  <c r="CM155" i="11" s="1"/>
  <c r="CN164" i="11"/>
  <c r="CJ161" i="6"/>
  <c r="CV24" i="11"/>
  <c r="CS86" i="6"/>
  <c r="CS180" i="6" s="1"/>
  <c r="CS162" i="6"/>
  <c r="CM60" i="11"/>
  <c r="CM154" i="11" s="1"/>
  <c r="CV49" i="11"/>
  <c r="CV143" i="11" s="1"/>
  <c r="CS187" i="6"/>
  <c r="CX31" i="6"/>
  <c r="CW62" i="11"/>
  <c r="CQ189" i="6"/>
  <c r="CK115" i="11"/>
  <c r="CK170" i="11"/>
  <c r="CJ68" i="11"/>
  <c r="CJ162" i="11" s="1"/>
  <c r="CS183" i="6"/>
  <c r="CT143" i="11"/>
  <c r="CS61" i="6"/>
  <c r="CS155" i="6" s="1"/>
  <c r="CQ156" i="6"/>
  <c r="CJ155" i="6"/>
  <c r="CV14" i="6"/>
  <c r="CM77" i="11"/>
  <c r="CM171" i="11" s="1"/>
  <c r="CR57" i="11"/>
  <c r="CJ115" i="11"/>
  <c r="CM124" i="11"/>
  <c r="CW81" i="6"/>
  <c r="CX10" i="6"/>
  <c r="CS108" i="6"/>
  <c r="CM180" i="11"/>
  <c r="CJ163" i="11"/>
  <c r="CW75" i="6"/>
  <c r="CV35" i="11"/>
  <c r="CW71" i="6"/>
  <c r="CM177" i="11"/>
  <c r="CW65" i="11"/>
  <c r="CN160" i="11"/>
  <c r="CV14" i="11"/>
  <c r="CV61" i="11" s="1"/>
  <c r="CP170" i="6"/>
  <c r="CT104" i="11"/>
  <c r="CW89" i="11"/>
  <c r="CQ188" i="6"/>
  <c r="CQ151" i="6"/>
  <c r="CW95" i="6"/>
  <c r="CS175" i="6"/>
  <c r="CQ160" i="6"/>
  <c r="CQ152" i="6"/>
  <c r="CM159" i="11"/>
  <c r="CN185" i="11"/>
  <c r="CV12" i="11"/>
  <c r="CQ168" i="6"/>
  <c r="CV25" i="11"/>
  <c r="CV72" i="11" s="1"/>
  <c r="CN189" i="11"/>
  <c r="CV17" i="11"/>
  <c r="CV111" i="11" s="1"/>
  <c r="CK175" i="11"/>
  <c r="CP184" i="6"/>
  <c r="CK166" i="11"/>
  <c r="CT111" i="11"/>
  <c r="CW67" i="11"/>
  <c r="CW67" i="6"/>
  <c r="CX48" i="11"/>
  <c r="CX94" i="11" s="1"/>
  <c r="CK178" i="11"/>
  <c r="DJ20" i="11"/>
  <c r="CV31" i="11"/>
  <c r="CV125" i="11" s="1"/>
  <c r="DJ42" i="11"/>
  <c r="DJ23" i="11"/>
  <c r="DJ21" i="11"/>
  <c r="CP165" i="6"/>
  <c r="DJ28" i="11"/>
  <c r="CQ179" i="6"/>
  <c r="CP168" i="6"/>
  <c r="DJ27" i="11"/>
  <c r="CQ177" i="6"/>
  <c r="CS175" i="11"/>
  <c r="CW87" i="11"/>
  <c r="CT120" i="11"/>
  <c r="CQ174" i="6"/>
  <c r="CQ170" i="6"/>
  <c r="CQ155" i="6"/>
  <c r="CV27" i="11"/>
  <c r="CV121" i="11" s="1"/>
  <c r="CQ164" i="6"/>
  <c r="CN152" i="11"/>
  <c r="DJ10" i="11"/>
  <c r="CW92" i="6"/>
  <c r="CS74" i="11"/>
  <c r="CS168" i="11" s="1"/>
  <c r="CW72" i="11"/>
  <c r="CP169" i="6"/>
  <c r="DJ18" i="11"/>
  <c r="DJ13" i="11"/>
  <c r="DJ36" i="11"/>
  <c r="DJ32" i="11"/>
  <c r="CK184" i="11"/>
  <c r="DJ37" i="11"/>
  <c r="DJ44" i="11"/>
  <c r="CW78" i="6"/>
  <c r="DJ50" i="11"/>
  <c r="DJ49" i="11"/>
  <c r="CM166" i="11"/>
  <c r="DJ22" i="11"/>
  <c r="CV39" i="11"/>
  <c r="CV133" i="11" s="1"/>
  <c r="CQ166" i="6"/>
  <c r="DJ17" i="11"/>
  <c r="DJ45" i="11"/>
  <c r="DJ33" i="11"/>
  <c r="CW58" i="6"/>
  <c r="CW63" i="6"/>
  <c r="CV42" i="11"/>
  <c r="CV136" i="11" s="1"/>
  <c r="DJ12" i="11"/>
  <c r="DJ38" i="11"/>
  <c r="DJ16" i="11"/>
  <c r="CK168" i="11"/>
  <c r="CK181" i="11"/>
  <c r="CP185" i="6"/>
  <c r="DJ41" i="11"/>
  <c r="CV41" i="11"/>
  <c r="CV135" i="11" s="1"/>
  <c r="DJ43" i="11"/>
  <c r="CV44" i="11"/>
  <c r="CV138" i="11" s="1"/>
  <c r="CP188" i="6"/>
  <c r="DJ40" i="11"/>
  <c r="DJ48" i="11"/>
  <c r="CP164" i="6"/>
  <c r="DJ24" i="11"/>
  <c r="CN188" i="11"/>
  <c r="CP172" i="6"/>
  <c r="DJ25" i="11"/>
  <c r="DJ19" i="11"/>
  <c r="DJ46" i="11"/>
  <c r="DJ30" i="11"/>
  <c r="DJ47" i="11"/>
  <c r="DJ26" i="11"/>
  <c r="CV38" i="11"/>
  <c r="CV132" i="11" s="1"/>
  <c r="DJ35" i="11"/>
  <c r="CV18" i="11"/>
  <c r="CV112" i="11" s="1"/>
  <c r="DJ15" i="11"/>
  <c r="CV113" i="6"/>
  <c r="CV110" i="6"/>
  <c r="CM189" i="6"/>
  <c r="CN189" i="6"/>
  <c r="CJ130" i="6"/>
  <c r="CJ82" i="6"/>
  <c r="CJ176" i="6" s="1"/>
  <c r="CV36" i="6"/>
  <c r="CS144" i="11"/>
  <c r="CS96" i="11"/>
  <c r="CS190" i="11" s="1"/>
  <c r="CP83" i="11"/>
  <c r="CP177" i="11" s="1"/>
  <c r="CP131" i="11"/>
  <c r="CJ125" i="6"/>
  <c r="CJ77" i="6"/>
  <c r="CJ171" i="6" s="1"/>
  <c r="CV31" i="6"/>
  <c r="CV109" i="11"/>
  <c r="CQ112" i="11"/>
  <c r="CR64" i="11"/>
  <c r="CS118" i="11"/>
  <c r="CS70" i="11"/>
  <c r="CS164" i="11" s="1"/>
  <c r="CW64" i="6"/>
  <c r="CW60" i="11"/>
  <c r="CK109" i="6"/>
  <c r="CL61" i="6"/>
  <c r="CK155" i="6" s="1"/>
  <c r="CX15" i="6"/>
  <c r="CS132" i="11"/>
  <c r="CS84" i="11"/>
  <c r="CS178" i="11" s="1"/>
  <c r="CP109" i="11"/>
  <c r="CP61" i="11"/>
  <c r="CP155" i="11" s="1"/>
  <c r="CQ172" i="6"/>
  <c r="CN135" i="11"/>
  <c r="CS91" i="11"/>
  <c r="CS185" i="11" s="1"/>
  <c r="CS139" i="11"/>
  <c r="CR75" i="11"/>
  <c r="CQ123" i="11"/>
  <c r="CM92" i="6"/>
  <c r="CM186" i="6" s="1"/>
  <c r="CM140" i="6"/>
  <c r="CJ80" i="6"/>
  <c r="CJ174" i="6" s="1"/>
  <c r="CJ128" i="6"/>
  <c r="CV34" i="6"/>
  <c r="CM122" i="6"/>
  <c r="CM74" i="6"/>
  <c r="CM168" i="6" s="1"/>
  <c r="CV45" i="6"/>
  <c r="CJ139" i="6"/>
  <c r="CJ91" i="6"/>
  <c r="CJ185" i="6" s="1"/>
  <c r="CQ111" i="11"/>
  <c r="CR63" i="11"/>
  <c r="CT110" i="6"/>
  <c r="CU62" i="6"/>
  <c r="CT156" i="6" s="1"/>
  <c r="CR93" i="11"/>
  <c r="CQ141" i="11"/>
  <c r="CW94" i="11"/>
  <c r="CW120" i="11"/>
  <c r="CX37" i="6"/>
  <c r="CL83" i="6"/>
  <c r="CK131" i="6"/>
  <c r="CM82" i="6"/>
  <c r="CM176" i="6" s="1"/>
  <c r="CM130" i="6"/>
  <c r="CM158" i="11"/>
  <c r="CV33" i="6"/>
  <c r="CJ127" i="6"/>
  <c r="CJ79" i="6"/>
  <c r="CJ173" i="6" s="1"/>
  <c r="CK157" i="11"/>
  <c r="CJ157" i="11"/>
  <c r="CM124" i="6"/>
  <c r="CM76" i="6"/>
  <c r="CM170" i="6" s="1"/>
  <c r="CK187" i="11"/>
  <c r="CJ187" i="11"/>
  <c r="CJ121" i="6"/>
  <c r="CV27" i="6"/>
  <c r="CJ73" i="6"/>
  <c r="CJ167" i="6" s="1"/>
  <c r="CW70" i="6"/>
  <c r="CW69" i="6"/>
  <c r="CS164" i="6"/>
  <c r="CM81" i="11"/>
  <c r="CM175" i="11" s="1"/>
  <c r="CM129" i="11"/>
  <c r="CP173" i="6"/>
  <c r="CU77" i="6"/>
  <c r="CT171" i="6" s="1"/>
  <c r="CT125" i="6"/>
  <c r="CT129" i="6"/>
  <c r="CU81" i="6"/>
  <c r="CT175" i="6" s="1"/>
  <c r="CW91" i="11"/>
  <c r="CK122" i="6"/>
  <c r="CK188" i="11"/>
  <c r="CJ188" i="11"/>
  <c r="CN110" i="6"/>
  <c r="CT128" i="6"/>
  <c r="CU80" i="6"/>
  <c r="CT174" i="6" s="1"/>
  <c r="CM186" i="11"/>
  <c r="CU92" i="6"/>
  <c r="CT186" i="6" s="1"/>
  <c r="CT140" i="6"/>
  <c r="CP60" i="11"/>
  <c r="CP154" i="11" s="1"/>
  <c r="CP108" i="11"/>
  <c r="CW61" i="6"/>
  <c r="CP139" i="11"/>
  <c r="CP91" i="11"/>
  <c r="CP185" i="11" s="1"/>
  <c r="CV22" i="6"/>
  <c r="CW116" i="6" s="1"/>
  <c r="CJ68" i="6"/>
  <c r="CJ162" i="6" s="1"/>
  <c r="CJ116" i="6"/>
  <c r="CT121" i="6"/>
  <c r="CU73" i="6"/>
  <c r="CT167" i="6" s="1"/>
  <c r="CM62" i="11"/>
  <c r="CN156" i="11" s="1"/>
  <c r="CM110" i="11"/>
  <c r="CQ187" i="6"/>
  <c r="CL57" i="6"/>
  <c r="CK105" i="6"/>
  <c r="CX11" i="6"/>
  <c r="CW90" i="11"/>
  <c r="CP152" i="6"/>
  <c r="CT144" i="11"/>
  <c r="CS125" i="11"/>
  <c r="CS77" i="11"/>
  <c r="CS171" i="11" s="1"/>
  <c r="CS141" i="11"/>
  <c r="CS93" i="11"/>
  <c r="CS187" i="11" s="1"/>
  <c r="CQ119" i="11"/>
  <c r="CR71" i="11"/>
  <c r="CX13" i="6"/>
  <c r="CK107" i="6"/>
  <c r="CL59" i="6"/>
  <c r="CU67" i="6"/>
  <c r="CT161" i="6" s="1"/>
  <c r="CT115" i="6"/>
  <c r="CR76" i="11"/>
  <c r="CQ124" i="11"/>
  <c r="CX21" i="6"/>
  <c r="CL67" i="6"/>
  <c r="CK161" i="6" s="1"/>
  <c r="CK115" i="6"/>
  <c r="CK165" i="11"/>
  <c r="CL73" i="6"/>
  <c r="CK121" i="6"/>
  <c r="CX27" i="6"/>
  <c r="CX74" i="6" s="1"/>
  <c r="CV35" i="6"/>
  <c r="CJ81" i="6"/>
  <c r="CJ175" i="6" s="1"/>
  <c r="CJ129" i="6"/>
  <c r="CS92" i="11"/>
  <c r="CS186" i="11" s="1"/>
  <c r="CX34" i="6"/>
  <c r="CL80" i="6"/>
  <c r="CK128" i="6"/>
  <c r="CS123" i="11"/>
  <c r="CS75" i="11"/>
  <c r="CS169" i="11" s="1"/>
  <c r="CT133" i="11"/>
  <c r="CL84" i="6"/>
  <c r="CX38" i="6"/>
  <c r="CK132" i="6"/>
  <c r="CN108" i="6"/>
  <c r="CW59" i="6"/>
  <c r="CT105" i="11"/>
  <c r="CW66" i="6"/>
  <c r="CT108" i="6"/>
  <c r="CU60" i="6"/>
  <c r="CT154" i="6" s="1"/>
  <c r="CX96" i="11"/>
  <c r="CS113" i="11"/>
  <c r="CS65" i="11"/>
  <c r="CS159" i="11" s="1"/>
  <c r="CR69" i="11"/>
  <c r="CQ117" i="11"/>
  <c r="CP129" i="11"/>
  <c r="CP81" i="11"/>
  <c r="CP175" i="11" s="1"/>
  <c r="CM79" i="6"/>
  <c r="CM173" i="6" s="1"/>
  <c r="CM127" i="6"/>
  <c r="CP174" i="6"/>
  <c r="CP122" i="11"/>
  <c r="CP74" i="11"/>
  <c r="CP168" i="11" s="1"/>
  <c r="CQ169" i="6"/>
  <c r="CJ64" i="6"/>
  <c r="CJ158" i="6" s="1"/>
  <c r="CV18" i="6"/>
  <c r="CJ112" i="6"/>
  <c r="CS63" i="11"/>
  <c r="CS157" i="11" s="1"/>
  <c r="CS111" i="11"/>
  <c r="CN190" i="11"/>
  <c r="CL74" i="6"/>
  <c r="CK171" i="11"/>
  <c r="CP94" i="11"/>
  <c r="CP188" i="11" s="1"/>
  <c r="CP142" i="11"/>
  <c r="CR72" i="11"/>
  <c r="CQ166" i="11" s="1"/>
  <c r="CQ120" i="11"/>
  <c r="CT113" i="6"/>
  <c r="CU65" i="6"/>
  <c r="CT159" i="6" s="1"/>
  <c r="CL76" i="6"/>
  <c r="CK124" i="6"/>
  <c r="CX30" i="6"/>
  <c r="CM118" i="6"/>
  <c r="CM70" i="6"/>
  <c r="CM164" i="6" s="1"/>
  <c r="CT123" i="6"/>
  <c r="CU75" i="6"/>
  <c r="CM132" i="6"/>
  <c r="CM84" i="6"/>
  <c r="CM178" i="6" s="1"/>
  <c r="CM94" i="6"/>
  <c r="CM188" i="6" s="1"/>
  <c r="CM142" i="6"/>
  <c r="CQ121" i="11"/>
  <c r="CR73" i="11"/>
  <c r="CV41" i="6"/>
  <c r="CJ135" i="6"/>
  <c r="CJ87" i="6"/>
  <c r="CJ181" i="6" s="1"/>
  <c r="CX44" i="6"/>
  <c r="CK138" i="6"/>
  <c r="CL90" i="6"/>
  <c r="CP178" i="6"/>
  <c r="CX57" i="11"/>
  <c r="CS154" i="6"/>
  <c r="CP115" i="11"/>
  <c r="CP67" i="11"/>
  <c r="CP161" i="11" s="1"/>
  <c r="CJ90" i="6"/>
  <c r="CJ184" i="6" s="1"/>
  <c r="CJ138" i="6"/>
  <c r="CV44" i="6"/>
  <c r="CM75" i="6"/>
  <c r="CM169" i="6" s="1"/>
  <c r="CM123" i="6"/>
  <c r="CP134" i="11"/>
  <c r="CP86" i="11"/>
  <c r="CP180" i="11" s="1"/>
  <c r="CP77" i="11"/>
  <c r="CP171" i="11" s="1"/>
  <c r="CP125" i="11"/>
  <c r="CT118" i="11"/>
  <c r="CX81" i="11"/>
  <c r="CX25" i="11"/>
  <c r="CR77" i="11"/>
  <c r="CQ125" i="11"/>
  <c r="CJ106" i="6"/>
  <c r="CJ58" i="6"/>
  <c r="CJ152" i="6" s="1"/>
  <c r="CV12" i="6"/>
  <c r="CT139" i="11"/>
  <c r="CW68" i="6"/>
  <c r="CN113" i="6"/>
  <c r="CS152" i="6"/>
  <c r="CM190" i="11"/>
  <c r="CT114" i="6"/>
  <c r="CU66" i="6"/>
  <c r="CT160" i="6" s="1"/>
  <c r="CQ135" i="11"/>
  <c r="CR87" i="11"/>
  <c r="CW75" i="11"/>
  <c r="CM76" i="11"/>
  <c r="CM170" i="11" s="1"/>
  <c r="CS62" i="11"/>
  <c r="CS156" i="11" s="1"/>
  <c r="CS110" i="11"/>
  <c r="CS114" i="11"/>
  <c r="CS66" i="11"/>
  <c r="CS160" i="11" s="1"/>
  <c r="CV47" i="11"/>
  <c r="CW141" i="11" s="1"/>
  <c r="CM64" i="6"/>
  <c r="CM158" i="6" s="1"/>
  <c r="CM112" i="6"/>
  <c r="CS184" i="6"/>
  <c r="CQ129" i="11"/>
  <c r="CR81" i="11"/>
  <c r="CM58" i="6"/>
  <c r="CM152" i="6" s="1"/>
  <c r="CM106" i="6"/>
  <c r="CM62" i="6"/>
  <c r="CM156" i="6" s="1"/>
  <c r="CM110" i="6"/>
  <c r="CV29" i="6"/>
  <c r="CL68" i="6"/>
  <c r="CS60" i="11"/>
  <c r="CS154" i="11" s="1"/>
  <c r="CS108" i="11"/>
  <c r="CT175" i="11"/>
  <c r="CQ107" i="11"/>
  <c r="CR59" i="11"/>
  <c r="CT118" i="6"/>
  <c r="CU70" i="6"/>
  <c r="CT164" i="6" s="1"/>
  <c r="CP143" i="11"/>
  <c r="CP95" i="11"/>
  <c r="CP189" i="11" s="1"/>
  <c r="CN140" i="6"/>
  <c r="CV48" i="11"/>
  <c r="CM138" i="6"/>
  <c r="CM90" i="6"/>
  <c r="CM184" i="6" s="1"/>
  <c r="CS189" i="6"/>
  <c r="CM119" i="6"/>
  <c r="CM71" i="6"/>
  <c r="CM165" i="6" s="1"/>
  <c r="CN179" i="11"/>
  <c r="CX82" i="11"/>
  <c r="CM77" i="6"/>
  <c r="CM171" i="6" s="1"/>
  <c r="CM125" i="6"/>
  <c r="CP116" i="11"/>
  <c r="CP68" i="11"/>
  <c r="CP162" i="11" s="1"/>
  <c r="CV40" i="6"/>
  <c r="G65" i="5" s="1"/>
  <c r="CJ134" i="6"/>
  <c r="CJ86" i="6"/>
  <c r="CJ180" i="6" s="1"/>
  <c r="CV50" i="11"/>
  <c r="CW144" i="11" s="1"/>
  <c r="CP107" i="11"/>
  <c r="CP59" i="11"/>
  <c r="CP153" i="11" s="1"/>
  <c r="CP75" i="11"/>
  <c r="CP169" i="11" s="1"/>
  <c r="CP123" i="11"/>
  <c r="CS128" i="11"/>
  <c r="CS80" i="11"/>
  <c r="CS174" i="11" s="1"/>
  <c r="CS168" i="6"/>
  <c r="CT117" i="6"/>
  <c r="CU69" i="6"/>
  <c r="CT163" i="6" s="1"/>
  <c r="CK119" i="6"/>
  <c r="CL71" i="6"/>
  <c r="CX25" i="6"/>
  <c r="CK142" i="6"/>
  <c r="CL94" i="6"/>
  <c r="CX48" i="6"/>
  <c r="CW96" i="6"/>
  <c r="CV37" i="6"/>
  <c r="CJ131" i="6"/>
  <c r="CJ83" i="6"/>
  <c r="CJ177" i="6" s="1"/>
  <c r="CK173" i="11"/>
  <c r="CJ173" i="11"/>
  <c r="CM88" i="6"/>
  <c r="CM182" i="6" s="1"/>
  <c r="CM136" i="6"/>
  <c r="CM91" i="6"/>
  <c r="CM185" i="6" s="1"/>
  <c r="CM139" i="6"/>
  <c r="CV29" i="11"/>
  <c r="CN142" i="6"/>
  <c r="CX26" i="6"/>
  <c r="CL72" i="6"/>
  <c r="CK120" i="6"/>
  <c r="CU76" i="6"/>
  <c r="CT170" i="6" s="1"/>
  <c r="CT124" i="6"/>
  <c r="CT180" i="11"/>
  <c r="CX58" i="11"/>
  <c r="CW94" i="6"/>
  <c r="CW93" i="6"/>
  <c r="CU85" i="6"/>
  <c r="CT133" i="6"/>
  <c r="CM67" i="11"/>
  <c r="CM161" i="11" s="1"/>
  <c r="CM115" i="11"/>
  <c r="CJ104" i="6"/>
  <c r="CV10" i="6"/>
  <c r="CV104" i="6" s="1"/>
  <c r="CR66" i="11"/>
  <c r="CQ114" i="11"/>
  <c r="CV30" i="6"/>
  <c r="G64" i="5" s="1"/>
  <c r="CJ124" i="6"/>
  <c r="CJ76" i="6"/>
  <c r="CJ170" i="6" s="1"/>
  <c r="CQ134" i="11"/>
  <c r="CR86" i="11"/>
  <c r="CV20" i="6"/>
  <c r="CV67" i="6" s="1"/>
  <c r="CJ66" i="6"/>
  <c r="CJ160" i="6" s="1"/>
  <c r="CJ114" i="6"/>
  <c r="CR65" i="11"/>
  <c r="CQ113" i="11"/>
  <c r="CM93" i="6"/>
  <c r="CM187" i="6" s="1"/>
  <c r="CM141" i="6"/>
  <c r="CK114" i="6"/>
  <c r="CL66" i="6"/>
  <c r="CX20" i="6"/>
  <c r="CP135" i="11"/>
  <c r="CP87" i="11"/>
  <c r="CP181" i="11" s="1"/>
  <c r="CU90" i="6"/>
  <c r="CT184" i="6" s="1"/>
  <c r="CT138" i="6"/>
  <c r="CV120" i="11"/>
  <c r="CN177" i="6"/>
  <c r="CN174" i="11"/>
  <c r="CX29" i="11"/>
  <c r="CX76" i="11" s="1"/>
  <c r="CP140" i="11"/>
  <c r="CP92" i="11"/>
  <c r="CK172" i="11"/>
  <c r="CJ172" i="11"/>
  <c r="CT105" i="6"/>
  <c r="CU57" i="6"/>
  <c r="CT151" i="6" s="1"/>
  <c r="CN165" i="11"/>
  <c r="CK158" i="11"/>
  <c r="CM59" i="6"/>
  <c r="CM153" i="6" s="1"/>
  <c r="CM107" i="6"/>
  <c r="CQ173" i="6"/>
  <c r="CQ184" i="6"/>
  <c r="CX13" i="11"/>
  <c r="CX60" i="11" s="1"/>
  <c r="CW80" i="6"/>
  <c r="CX31" i="11"/>
  <c r="CM89" i="6"/>
  <c r="CM183" i="6" s="1"/>
  <c r="CM137" i="6"/>
  <c r="CK159" i="11"/>
  <c r="CJ159" i="11"/>
  <c r="CW83" i="6"/>
  <c r="CK161" i="11"/>
  <c r="CW86" i="6"/>
  <c r="CP156" i="6"/>
  <c r="CX17" i="6"/>
  <c r="CK111" i="6"/>
  <c r="CL63" i="6"/>
  <c r="CS120" i="11"/>
  <c r="CS72" i="11"/>
  <c r="CS166" i="11" s="1"/>
  <c r="CS163" i="6"/>
  <c r="CU59" i="6"/>
  <c r="CT153" i="6" s="1"/>
  <c r="CT107" i="6"/>
  <c r="CX83" i="11"/>
  <c r="CP78" i="11"/>
  <c r="CP172" i="11" s="1"/>
  <c r="CP126" i="11"/>
  <c r="CS112" i="11"/>
  <c r="CS64" i="11"/>
  <c r="CS158" i="11" s="1"/>
  <c r="CL60" i="6"/>
  <c r="CK154" i="6" s="1"/>
  <c r="CK108" i="6"/>
  <c r="CX14" i="6"/>
  <c r="CP113" i="11"/>
  <c r="CP65" i="11"/>
  <c r="CP159" i="11" s="1"/>
  <c r="CV22" i="11"/>
  <c r="CX84" i="11"/>
  <c r="CP124" i="11"/>
  <c r="CP76" i="11"/>
  <c r="CP170" i="11" s="1"/>
  <c r="CS116" i="11"/>
  <c r="CS68" i="11"/>
  <c r="CS162" i="11" s="1"/>
  <c r="CT153" i="11"/>
  <c r="CQ127" i="11"/>
  <c r="CR79" i="11"/>
  <c r="CV45" i="11"/>
  <c r="CW139" i="11" s="1"/>
  <c r="CS127" i="11"/>
  <c r="CS79" i="11"/>
  <c r="CS173" i="11" s="1"/>
  <c r="CQ130" i="11"/>
  <c r="CR82" i="11"/>
  <c r="CX33" i="11"/>
  <c r="CQ163" i="6"/>
  <c r="CV140" i="11"/>
  <c r="CM63" i="11"/>
  <c r="CM157" i="11" s="1"/>
  <c r="CJ92" i="6"/>
  <c r="CJ186" i="6" s="1"/>
  <c r="CV46" i="6"/>
  <c r="CJ140" i="6"/>
  <c r="CS71" i="11"/>
  <c r="CS165" i="11" s="1"/>
  <c r="CS119" i="11"/>
  <c r="CP110" i="11"/>
  <c r="CP62" i="11"/>
  <c r="CP156" i="11" s="1"/>
  <c r="CT135" i="6"/>
  <c r="CU87" i="6"/>
  <c r="CW74" i="6"/>
  <c r="CW73" i="6"/>
  <c r="CT141" i="11"/>
  <c r="CX32" i="6"/>
  <c r="CK126" i="6"/>
  <c r="CL78" i="6"/>
  <c r="CT106" i="6"/>
  <c r="CU58" i="6"/>
  <c r="CT152" i="6" s="1"/>
  <c r="CX93" i="11"/>
  <c r="CP64" i="11"/>
  <c r="CP158" i="11" s="1"/>
  <c r="CP112" i="11"/>
  <c r="CK180" i="11"/>
  <c r="CR68" i="11"/>
  <c r="CQ116" i="11"/>
  <c r="CX42" i="6"/>
  <c r="CL88" i="6"/>
  <c r="CK136" i="6"/>
  <c r="CS90" i="11"/>
  <c r="CS184" i="11" s="1"/>
  <c r="CS138" i="11"/>
  <c r="CN167" i="11"/>
  <c r="CQ190" i="6"/>
  <c r="CJ96" i="6"/>
  <c r="CJ190" i="6" s="1"/>
  <c r="CJ144" i="6"/>
  <c r="CV50" i="6"/>
  <c r="CW84" i="11"/>
  <c r="CN180" i="11"/>
  <c r="CK185" i="11"/>
  <c r="CS76" i="11"/>
  <c r="CS170" i="11" s="1"/>
  <c r="CS130" i="11"/>
  <c r="CS82" i="11"/>
  <c r="CS176" i="11" s="1"/>
  <c r="CX17" i="11"/>
  <c r="CW85" i="6"/>
  <c r="CS73" i="11"/>
  <c r="CS167" i="11" s="1"/>
  <c r="CS121" i="11"/>
  <c r="CS159" i="6"/>
  <c r="CK116" i="6"/>
  <c r="CM86" i="6"/>
  <c r="CM180" i="6" s="1"/>
  <c r="CM134" i="6"/>
  <c r="CT144" i="6"/>
  <c r="CU96" i="6"/>
  <c r="CT190" i="6" s="1"/>
  <c r="CR89" i="11"/>
  <c r="CQ137" i="11"/>
  <c r="CX12" i="6"/>
  <c r="CK106" i="6"/>
  <c r="CL58" i="6"/>
  <c r="CV32" i="11"/>
  <c r="CP162" i="6"/>
  <c r="CP138" i="11"/>
  <c r="CP90" i="11"/>
  <c r="CP184" i="11" s="1"/>
  <c r="CX18" i="11"/>
  <c r="CX65" i="11" s="1"/>
  <c r="CM61" i="6"/>
  <c r="CM155" i="6" s="1"/>
  <c r="CM109" i="6"/>
  <c r="CP93" i="11"/>
  <c r="CP187" i="11" s="1"/>
  <c r="CP141" i="11"/>
  <c r="CQ178" i="6"/>
  <c r="CM82" i="11"/>
  <c r="CM176" i="11" s="1"/>
  <c r="CU83" i="6"/>
  <c r="CT177" i="6" s="1"/>
  <c r="CT131" i="6"/>
  <c r="CX39" i="6"/>
  <c r="CL85" i="6"/>
  <c r="CK133" i="6"/>
  <c r="CN125" i="6"/>
  <c r="CN104" i="11"/>
  <c r="CP133" i="11"/>
  <c r="CP85" i="11"/>
  <c r="CP179" i="11" s="1"/>
  <c r="CS136" i="11"/>
  <c r="CS88" i="11"/>
  <c r="CS182" i="11" s="1"/>
  <c r="CM69" i="6"/>
  <c r="CM163" i="6" s="1"/>
  <c r="CM117" i="6"/>
  <c r="CP144" i="11"/>
  <c r="CP96" i="11"/>
  <c r="CP190" i="11" s="1"/>
  <c r="CV28" i="6"/>
  <c r="CW122" i="6" s="1"/>
  <c r="CJ74" i="6"/>
  <c r="CJ168" i="6" s="1"/>
  <c r="CJ122" i="6"/>
  <c r="CS117" i="11"/>
  <c r="CS69" i="11"/>
  <c r="CV16" i="11"/>
  <c r="CV26" i="6"/>
  <c r="CJ72" i="6"/>
  <c r="CJ166" i="6" s="1"/>
  <c r="CJ120" i="6"/>
  <c r="CX46" i="6"/>
  <c r="CL92" i="6"/>
  <c r="CK140" i="6"/>
  <c r="CN178" i="11"/>
  <c r="CJ84" i="6"/>
  <c r="CJ178" i="6" s="1"/>
  <c r="CJ132" i="6"/>
  <c r="CV38" i="6"/>
  <c r="CJ95" i="6"/>
  <c r="CJ189" i="6" s="1"/>
  <c r="CV48" i="6"/>
  <c r="CJ94" i="6"/>
  <c r="CJ188" i="6" s="1"/>
  <c r="CJ142" i="6"/>
  <c r="CP119" i="11"/>
  <c r="CP71" i="11"/>
  <c r="CP165" i="11" s="1"/>
  <c r="CV33" i="11"/>
  <c r="CX41" i="6"/>
  <c r="CL87" i="6"/>
  <c r="CK135" i="6"/>
  <c r="CK179" i="11"/>
  <c r="CS85" i="11"/>
  <c r="CS179" i="11" s="1"/>
  <c r="CS133" i="11"/>
  <c r="CR78" i="11"/>
  <c r="CQ126" i="11"/>
  <c r="CM78" i="6"/>
  <c r="CM172" i="6" s="1"/>
  <c r="CM126" i="6"/>
  <c r="CQ110" i="11"/>
  <c r="CT130" i="6"/>
  <c r="CU82" i="6"/>
  <c r="CT176" i="6" s="1"/>
  <c r="CP128" i="11"/>
  <c r="CP80" i="11"/>
  <c r="CP174" i="11" s="1"/>
  <c r="CV21" i="11"/>
  <c r="CM66" i="6"/>
  <c r="CM160" i="6" s="1"/>
  <c r="CM114" i="6"/>
  <c r="CR84" i="11"/>
  <c r="CQ132" i="11"/>
  <c r="CM81" i="6"/>
  <c r="CM175" i="6" s="1"/>
  <c r="CM129" i="6"/>
  <c r="CW64" i="11"/>
  <c r="CX91" i="11"/>
  <c r="CV13" i="6"/>
  <c r="CJ59" i="6"/>
  <c r="CJ153" i="6" s="1"/>
  <c r="CJ107" i="6"/>
  <c r="CX23" i="6"/>
  <c r="CL69" i="6"/>
  <c r="CK117" i="6"/>
  <c r="CK164" i="11"/>
  <c r="CK129" i="6"/>
  <c r="CL81" i="6"/>
  <c r="CX35" i="6"/>
  <c r="CT136" i="6"/>
  <c r="CU88" i="6"/>
  <c r="CT182" i="6" s="1"/>
  <c r="CS177" i="6"/>
  <c r="CX16" i="6"/>
  <c r="CL62" i="6"/>
  <c r="CK156" i="6" s="1"/>
  <c r="CK110" i="6"/>
  <c r="CS156" i="6"/>
  <c r="CR83" i="11"/>
  <c r="CQ131" i="11"/>
  <c r="CX36" i="6"/>
  <c r="CK130" i="6"/>
  <c r="CL82" i="6"/>
  <c r="CK160" i="11"/>
  <c r="CR90" i="11"/>
  <c r="CQ161" i="6"/>
  <c r="CT110" i="11"/>
  <c r="CK153" i="11"/>
  <c r="CJ153" i="11"/>
  <c r="CT108" i="11"/>
  <c r="CQ176" i="6"/>
  <c r="CT119" i="11"/>
  <c r="CU71" i="6"/>
  <c r="CK177" i="11"/>
  <c r="CJ177" i="11"/>
  <c r="CV19" i="11"/>
  <c r="CP151" i="6"/>
  <c r="CW92" i="11"/>
  <c r="CP111" i="11"/>
  <c r="CP63" i="11"/>
  <c r="CP157" i="11" s="1"/>
  <c r="CX41" i="11"/>
  <c r="CV34" i="11"/>
  <c r="CW128" i="11" s="1"/>
  <c r="CP137" i="11"/>
  <c r="CP89" i="11"/>
  <c r="CP183" i="11" s="1"/>
  <c r="CT122" i="6"/>
  <c r="CU74" i="6"/>
  <c r="CT168" i="6" s="1"/>
  <c r="CV115" i="6"/>
  <c r="CP132" i="11"/>
  <c r="CP84" i="11"/>
  <c r="CP178" i="11" s="1"/>
  <c r="CX43" i="6"/>
  <c r="CL89" i="6"/>
  <c r="CK183" i="6" s="1"/>
  <c r="CK137" i="6"/>
  <c r="CQ139" i="11"/>
  <c r="CM75" i="11"/>
  <c r="CM169" i="11" s="1"/>
  <c r="CM123" i="11"/>
  <c r="CX19" i="6"/>
  <c r="CL65" i="6"/>
  <c r="CK159" i="6" s="1"/>
  <c r="CK113" i="6"/>
  <c r="CS142" i="11"/>
  <c r="CS94" i="11"/>
  <c r="CS188" i="11" s="1"/>
  <c r="CL96" i="6"/>
  <c r="CK144" i="6"/>
  <c r="CX50" i="6"/>
  <c r="CV134" i="11"/>
  <c r="CM144" i="6"/>
  <c r="CM96" i="6"/>
  <c r="CM190" i="6" s="1"/>
  <c r="CT117" i="11"/>
  <c r="CU86" i="6"/>
  <c r="CT134" i="6"/>
  <c r="CW109" i="11"/>
  <c r="CX61" i="11"/>
  <c r="CX33" i="6"/>
  <c r="CK127" i="6"/>
  <c r="CL79" i="6"/>
  <c r="CJ126" i="6"/>
  <c r="CJ78" i="6"/>
  <c r="CJ172" i="6" s="1"/>
  <c r="CV32" i="6"/>
  <c r="CN153" i="11"/>
  <c r="CP70" i="11"/>
  <c r="CP164" i="11" s="1"/>
  <c r="CP118" i="11"/>
  <c r="CP159" i="6"/>
  <c r="CR61" i="11"/>
  <c r="CQ109" i="11"/>
  <c r="CW88" i="6"/>
  <c r="CQ185" i="6"/>
  <c r="CP117" i="11"/>
  <c r="CP69" i="11"/>
  <c r="CS89" i="11"/>
  <c r="CS183" i="11" s="1"/>
  <c r="CN159" i="11"/>
  <c r="CP105" i="11"/>
  <c r="CP57" i="11"/>
  <c r="CP151" i="11" s="1"/>
  <c r="CU91" i="6"/>
  <c r="CT185" i="6" s="1"/>
  <c r="CT139" i="6"/>
  <c r="CT116" i="11"/>
  <c r="CP130" i="11"/>
  <c r="CP82" i="11"/>
  <c r="CP176" i="11" s="1"/>
  <c r="CJ57" i="6"/>
  <c r="CJ151" i="6" s="1"/>
  <c r="CJ105" i="6"/>
  <c r="CV11" i="6"/>
  <c r="CX45" i="6"/>
  <c r="CK139" i="6"/>
  <c r="CL91" i="6"/>
  <c r="CS135" i="11"/>
  <c r="CS87" i="11"/>
  <c r="CS181" i="11" s="1"/>
  <c r="CW89" i="6"/>
  <c r="CK123" i="6"/>
  <c r="CX29" i="6"/>
  <c r="CL75" i="6"/>
  <c r="CK169" i="6" s="1"/>
  <c r="CX40" i="11"/>
  <c r="CM116" i="6"/>
  <c r="CM68" i="6"/>
  <c r="CM162" i="6" s="1"/>
  <c r="CR62" i="11"/>
  <c r="CP106" i="11"/>
  <c r="CP58" i="11"/>
  <c r="CP152" i="11" s="1"/>
  <c r="CJ136" i="6"/>
  <c r="CJ88" i="6"/>
  <c r="CJ182" i="6" s="1"/>
  <c r="CV42" i="6"/>
  <c r="CV89" i="6" s="1"/>
  <c r="CS143" i="11"/>
  <c r="CS95" i="11"/>
  <c r="CS189" i="11" s="1"/>
  <c r="CX62" i="11"/>
  <c r="CT128" i="11"/>
  <c r="CQ154" i="6"/>
  <c r="CR80" i="11"/>
  <c r="CQ128" i="11"/>
  <c r="CR94" i="11"/>
  <c r="CQ142" i="11"/>
  <c r="CM128" i="6"/>
  <c r="CM80" i="6"/>
  <c r="CM174" i="6" s="1"/>
  <c r="CX27" i="11"/>
  <c r="CN141" i="6"/>
  <c r="CV24" i="6"/>
  <c r="CW118" i="6" s="1"/>
  <c r="CJ118" i="6"/>
  <c r="CJ70" i="6"/>
  <c r="CJ164" i="6" s="1"/>
  <c r="CT127" i="11"/>
  <c r="CS174" i="6"/>
  <c r="CR88" i="11"/>
  <c r="CW60" i="6"/>
  <c r="CX20" i="11"/>
  <c r="CN130" i="6"/>
  <c r="CV17" i="6"/>
  <c r="CJ111" i="6"/>
  <c r="CJ63" i="6"/>
  <c r="CJ157" i="6" s="1"/>
  <c r="CN114" i="6"/>
  <c r="CM115" i="6"/>
  <c r="CM67" i="6"/>
  <c r="CM161" i="6" s="1"/>
  <c r="CT137" i="6"/>
  <c r="CU89" i="6"/>
  <c r="CT183" i="6" s="1"/>
  <c r="CM189" i="11"/>
  <c r="CX43" i="11"/>
  <c r="CR70" i="11"/>
  <c r="CT136" i="11"/>
  <c r="CN187" i="11"/>
  <c r="CJ119" i="6"/>
  <c r="CJ71" i="6"/>
  <c r="CJ165" i="6" s="1"/>
  <c r="CV25" i="6"/>
  <c r="CS176" i="6"/>
  <c r="CN136" i="6"/>
  <c r="CM135" i="6"/>
  <c r="CM87" i="6"/>
  <c r="CM181" i="6" s="1"/>
  <c r="CJ141" i="6"/>
  <c r="CJ93" i="6"/>
  <c r="CJ187" i="6" s="1"/>
  <c r="CV47" i="6"/>
  <c r="CQ159" i="6"/>
  <c r="CM108" i="6"/>
  <c r="CM60" i="6"/>
  <c r="CM154" i="6" s="1"/>
  <c r="CX40" i="6"/>
  <c r="CL86" i="6"/>
  <c r="CK134" i="6"/>
  <c r="CM135" i="11"/>
  <c r="CM87" i="11"/>
  <c r="CM181" i="11" s="1"/>
  <c r="CJ85" i="6"/>
  <c r="CJ179" i="6" s="1"/>
  <c r="CJ133" i="6"/>
  <c r="CV39" i="6"/>
  <c r="CK125" i="6"/>
  <c r="CM63" i="6"/>
  <c r="CM157" i="6" s="1"/>
  <c r="CM111" i="6"/>
  <c r="CP73" i="11"/>
  <c r="CP167" i="11" s="1"/>
  <c r="CP121" i="11"/>
  <c r="CW140" i="11"/>
  <c r="CX92" i="11"/>
  <c r="CP136" i="11"/>
  <c r="CP88" i="11"/>
  <c r="CP182" i="11" s="1"/>
  <c r="CT120" i="6"/>
  <c r="CU72" i="6"/>
  <c r="CW76" i="6"/>
  <c r="CU61" i="6"/>
  <c r="CT109" i="6"/>
  <c r="CP161" i="6"/>
  <c r="CK143" i="6"/>
  <c r="CX49" i="6"/>
  <c r="CL95" i="6"/>
  <c r="CX47" i="6"/>
  <c r="CK141" i="6"/>
  <c r="CL93" i="6"/>
  <c r="CU68" i="6"/>
  <c r="CT162" i="6" s="1"/>
  <c r="CT116" i="6"/>
  <c r="CN166" i="11"/>
  <c r="CM88" i="11"/>
  <c r="CM182" i="11" s="1"/>
  <c r="CJ143" i="6"/>
  <c r="CV49" i="6"/>
  <c r="CV10" i="11"/>
  <c r="CV104" i="11" s="1"/>
  <c r="CX85" i="11"/>
  <c r="CQ153" i="6"/>
  <c r="CM65" i="6"/>
  <c r="CM159" i="6" s="1"/>
  <c r="CM113" i="6"/>
  <c r="CX18" i="6"/>
  <c r="CL64" i="6"/>
  <c r="CK112" i="6"/>
  <c r="CS57" i="11"/>
  <c r="CS151" i="11" s="1"/>
  <c r="CS105" i="11"/>
  <c r="CQ181" i="6"/>
  <c r="CM73" i="6"/>
  <c r="CM167" i="6" s="1"/>
  <c r="CM121" i="6"/>
  <c r="CU84" i="6"/>
  <c r="CT132" i="6"/>
  <c r="CV23" i="11"/>
  <c r="CP166" i="6"/>
  <c r="CM85" i="6"/>
  <c r="CM179" i="6" s="1"/>
  <c r="CM133" i="6"/>
  <c r="CQ115" i="11"/>
  <c r="CR67" i="11"/>
  <c r="CV137" i="6"/>
  <c r="CU95" i="6"/>
  <c r="CT189" i="6" s="1"/>
  <c r="CQ104" i="11"/>
  <c r="CT141" i="6"/>
  <c r="CU93" i="6"/>
  <c r="CT187" i="6" s="1"/>
  <c r="CN110" i="11"/>
  <c r="CX70" i="11"/>
  <c r="CW90" i="6"/>
  <c r="CW68" i="11"/>
  <c r="CT155" i="11"/>
  <c r="CR74" i="11"/>
  <c r="CQ136" i="11"/>
  <c r="CT152" i="11"/>
  <c r="CV13" i="11"/>
  <c r="CP171" i="6"/>
  <c r="CS83" i="11"/>
  <c r="CS177" i="11" s="1"/>
  <c r="CS131" i="11"/>
  <c r="CN115" i="6"/>
  <c r="CV37" i="11"/>
  <c r="CW131" i="11" s="1"/>
  <c r="CM57" i="6"/>
  <c r="CM151" i="6" s="1"/>
  <c r="CM105" i="6"/>
  <c r="CP114" i="11"/>
  <c r="CP66" i="11"/>
  <c r="CP160" i="11" s="1"/>
  <c r="CV23" i="6"/>
  <c r="CJ117" i="6"/>
  <c r="CJ69" i="6"/>
  <c r="CJ163" i="6" s="1"/>
  <c r="CP127" i="11"/>
  <c r="CP79" i="11"/>
  <c r="CP173" i="11" s="1"/>
  <c r="H47" i="5" l="1"/>
  <c r="H59" i="5"/>
  <c r="CT157" i="6"/>
  <c r="CT179" i="6"/>
  <c r="CT178" i="6"/>
  <c r="CP157" i="6"/>
  <c r="CQ158" i="6"/>
  <c r="CK167" i="11"/>
  <c r="CP186" i="6"/>
  <c r="CT188" i="6"/>
  <c r="CT169" i="6"/>
  <c r="CS172" i="6"/>
  <c r="CN171" i="11"/>
  <c r="CT158" i="6"/>
  <c r="CT165" i="6"/>
  <c r="CN168" i="11"/>
  <c r="CT173" i="6"/>
  <c r="CT166" i="6"/>
  <c r="CN169" i="6"/>
  <c r="CW124" i="11"/>
  <c r="CV122" i="11"/>
  <c r="CK182" i="11"/>
  <c r="CM162" i="11"/>
  <c r="CJ155" i="11"/>
  <c r="CN163" i="11"/>
  <c r="CM173" i="11"/>
  <c r="CV155" i="11"/>
  <c r="CQ168" i="11"/>
  <c r="CT168" i="11"/>
  <c r="CK154" i="11"/>
  <c r="CV124" i="11"/>
  <c r="CW105" i="11"/>
  <c r="CK190" i="11"/>
  <c r="CV58" i="11"/>
  <c r="CV152" i="11" s="1"/>
  <c r="CM166" i="6"/>
  <c r="CK183" i="11"/>
  <c r="CT154" i="11"/>
  <c r="CV62" i="6"/>
  <c r="CV156" i="6" s="1"/>
  <c r="CT181" i="6"/>
  <c r="CV77" i="11"/>
  <c r="CV171" i="11" s="1"/>
  <c r="CK189" i="11"/>
  <c r="CV61" i="6"/>
  <c r="CV155" i="6" s="1"/>
  <c r="CV82" i="11"/>
  <c r="CV176" i="11" s="1"/>
  <c r="CT155" i="6"/>
  <c r="CK156" i="11"/>
  <c r="CN154" i="11"/>
  <c r="CW130" i="11"/>
  <c r="CT169" i="11"/>
  <c r="CV119" i="11"/>
  <c r="CV161" i="6"/>
  <c r="CQ177" i="11"/>
  <c r="CN151" i="11"/>
  <c r="CX69" i="11"/>
  <c r="CQ172" i="11"/>
  <c r="CQ161" i="11"/>
  <c r="CN161" i="11"/>
  <c r="CX78" i="11"/>
  <c r="CK190" i="6"/>
  <c r="CT161" i="11"/>
  <c r="CV71" i="11"/>
  <c r="CV165" i="11" s="1"/>
  <c r="CV106" i="11"/>
  <c r="CK160" i="6"/>
  <c r="CW106" i="11"/>
  <c r="CP182" i="6"/>
  <c r="CV74" i="11"/>
  <c r="CV168" i="11" s="1"/>
  <c r="CT156" i="11"/>
  <c r="CV118" i="11"/>
  <c r="CW118" i="11"/>
  <c r="CV70" i="11"/>
  <c r="CV164" i="11" s="1"/>
  <c r="CK162" i="11"/>
  <c r="CV63" i="11"/>
  <c r="CV157" i="11" s="1"/>
  <c r="CN188" i="6"/>
  <c r="CV73" i="11"/>
  <c r="CV167" i="11" s="1"/>
  <c r="CP183" i="6"/>
  <c r="CQ185" i="11"/>
  <c r="CT172" i="11"/>
  <c r="CV108" i="11"/>
  <c r="CK185" i="6"/>
  <c r="CW108" i="11"/>
  <c r="CK162" i="6"/>
  <c r="CT174" i="11"/>
  <c r="CW143" i="11"/>
  <c r="CV60" i="11"/>
  <c r="CV154" i="11" s="1"/>
  <c r="CK152" i="6"/>
  <c r="CV95" i="11"/>
  <c r="CV189" i="11" s="1"/>
  <c r="CN184" i="11"/>
  <c r="CN183" i="11"/>
  <c r="CT180" i="6"/>
  <c r="CW138" i="11"/>
  <c r="CV90" i="11"/>
  <c r="CV184" i="11" s="1"/>
  <c r="CK176" i="6"/>
  <c r="CW129" i="11"/>
  <c r="CT164" i="11"/>
  <c r="CV108" i="6"/>
  <c r="CN152" i="6"/>
  <c r="CV129" i="11"/>
  <c r="CN171" i="6"/>
  <c r="CN155" i="11"/>
  <c r="CV166" i="11"/>
  <c r="CK180" i="6"/>
  <c r="CQ175" i="11"/>
  <c r="CX77" i="6"/>
  <c r="CW125" i="6"/>
  <c r="CN165" i="6"/>
  <c r="CV87" i="11"/>
  <c r="CV181" i="11" s="1"/>
  <c r="CT162" i="11"/>
  <c r="CX95" i="11"/>
  <c r="CN153" i="6"/>
  <c r="CN160" i="6"/>
  <c r="CN187" i="6"/>
  <c r="CQ155" i="11"/>
  <c r="CM156" i="11"/>
  <c r="CK171" i="6"/>
  <c r="CN157" i="11"/>
  <c r="CN170" i="11"/>
  <c r="CK181" i="6"/>
  <c r="CN170" i="6"/>
  <c r="CN186" i="6"/>
  <c r="CV86" i="11"/>
  <c r="H62" i="5" s="1"/>
  <c r="CK158" i="6"/>
  <c r="CW133" i="11"/>
  <c r="CN173" i="6"/>
  <c r="CT185" i="11"/>
  <c r="CV183" i="6"/>
  <c r="CV85" i="11"/>
  <c r="CV179" i="11" s="1"/>
  <c r="CN164" i="6"/>
  <c r="CK189" i="6"/>
  <c r="CW155" i="11"/>
  <c r="CW132" i="11"/>
  <c r="CQ180" i="11"/>
  <c r="CN175" i="11"/>
  <c r="CV89" i="11"/>
  <c r="CV183" i="11" s="1"/>
  <c r="CQ188" i="11"/>
  <c r="CK187" i="6"/>
  <c r="CT190" i="11"/>
  <c r="CV81" i="11"/>
  <c r="CV175" i="11" s="1"/>
  <c r="CN176" i="6"/>
  <c r="CT171" i="11"/>
  <c r="CW110" i="11"/>
  <c r="CQ156" i="11"/>
  <c r="CN180" i="6"/>
  <c r="CK167" i="6"/>
  <c r="CQ164" i="11"/>
  <c r="CT157" i="11"/>
  <c r="CQ179" i="11"/>
  <c r="CT178" i="11"/>
  <c r="CN156" i="6"/>
  <c r="CV64" i="11"/>
  <c r="CV158" i="11" s="1"/>
  <c r="CT184" i="11"/>
  <c r="CQ174" i="11"/>
  <c r="CQ183" i="11"/>
  <c r="CT187" i="11"/>
  <c r="CK186" i="6"/>
  <c r="CK175" i="6"/>
  <c r="CN181" i="11"/>
  <c r="CN151" i="6"/>
  <c r="CN182" i="6"/>
  <c r="CW142" i="11"/>
  <c r="CK174" i="6"/>
  <c r="CQ162" i="11"/>
  <c r="CQ184" i="11"/>
  <c r="CT173" i="11"/>
  <c r="CN168" i="6"/>
  <c r="CQ178" i="11"/>
  <c r="CQ153" i="11"/>
  <c r="CW136" i="11"/>
  <c r="CV88" i="11"/>
  <c r="CV182" i="11" s="1"/>
  <c r="CT165" i="11"/>
  <c r="CK173" i="6"/>
  <c r="CW113" i="6"/>
  <c r="CX65" i="6"/>
  <c r="CX87" i="11"/>
  <c r="CW135" i="11"/>
  <c r="CN182" i="11"/>
  <c r="CV67" i="11"/>
  <c r="CV161" i="11" s="1"/>
  <c r="CV115" i="11"/>
  <c r="CN162" i="6"/>
  <c r="CT163" i="11"/>
  <c r="CS163" i="11"/>
  <c r="CW133" i="6"/>
  <c r="CX85" i="6"/>
  <c r="CV126" i="11"/>
  <c r="CV78" i="11"/>
  <c r="CV172" i="11" s="1"/>
  <c r="CX60" i="6"/>
  <c r="CW108" i="6"/>
  <c r="CK157" i="6"/>
  <c r="CX59" i="11"/>
  <c r="CW107" i="11"/>
  <c r="CQ186" i="11"/>
  <c r="CP186" i="11"/>
  <c r="CQ159" i="11"/>
  <c r="CW120" i="6"/>
  <c r="CX72" i="6"/>
  <c r="CW119" i="11"/>
  <c r="CX71" i="11"/>
  <c r="CV138" i="6"/>
  <c r="CV90" i="6"/>
  <c r="CV184" i="6" s="1"/>
  <c r="CN157" i="6"/>
  <c r="CT170" i="11"/>
  <c r="CQ170" i="11"/>
  <c r="CN161" i="6"/>
  <c r="CT166" i="11"/>
  <c r="CQ157" i="11"/>
  <c r="CX95" i="6"/>
  <c r="CW143" i="6"/>
  <c r="CV119" i="6"/>
  <c r="CV71" i="6"/>
  <c r="CV165" i="6" s="1"/>
  <c r="CW137" i="11"/>
  <c r="CX89" i="11"/>
  <c r="CW114" i="11"/>
  <c r="CX66" i="11"/>
  <c r="CV118" i="6"/>
  <c r="CV70" i="6"/>
  <c r="CV164" i="6" s="1"/>
  <c r="CX75" i="6"/>
  <c r="CW123" i="6"/>
  <c r="CW139" i="6"/>
  <c r="CX91" i="6"/>
  <c r="CQ163" i="11"/>
  <c r="CP163" i="11"/>
  <c r="CX89" i="6"/>
  <c r="CW183" i="6" s="1"/>
  <c r="CW137" i="6"/>
  <c r="CV128" i="11"/>
  <c r="CV80" i="11"/>
  <c r="CV174" i="11" s="1"/>
  <c r="CW110" i="6"/>
  <c r="CX62" i="6"/>
  <c r="CW129" i="6"/>
  <c r="CX81" i="6"/>
  <c r="CT183" i="11"/>
  <c r="CN167" i="6"/>
  <c r="CW114" i="6"/>
  <c r="CX66" i="6"/>
  <c r="CV76" i="6"/>
  <c r="G61" i="5" s="1"/>
  <c r="CV124" i="6"/>
  <c r="CV134" i="6"/>
  <c r="CV86" i="6"/>
  <c r="G62" i="5" s="1"/>
  <c r="CN175" i="6"/>
  <c r="CT176" i="11"/>
  <c r="CV123" i="6"/>
  <c r="CV75" i="6"/>
  <c r="CV169" i="6" s="1"/>
  <c r="CV106" i="6"/>
  <c r="CV58" i="6"/>
  <c r="CV152" i="6" s="1"/>
  <c r="CT188" i="11"/>
  <c r="CK184" i="6"/>
  <c r="CW104" i="6"/>
  <c r="CX88" i="11"/>
  <c r="CX57" i="6"/>
  <c r="CW105" i="6"/>
  <c r="CW117" i="11"/>
  <c r="CN183" i="6"/>
  <c r="CT160" i="11"/>
  <c r="CN172" i="6"/>
  <c r="CT186" i="11"/>
  <c r="CQ189" i="11"/>
  <c r="CV57" i="11"/>
  <c r="H63" i="5" s="1"/>
  <c r="CV131" i="11"/>
  <c r="CV83" i="11"/>
  <c r="CV177" i="11" s="1"/>
  <c r="CV69" i="6"/>
  <c r="CV163" i="6" s="1"/>
  <c r="CV117" i="6"/>
  <c r="CV133" i="6"/>
  <c r="CV85" i="6"/>
  <c r="CV179" i="6" s="1"/>
  <c r="CV113" i="11"/>
  <c r="CV65" i="11"/>
  <c r="CV159" i="11" s="1"/>
  <c r="CV120" i="6"/>
  <c r="CV72" i="6"/>
  <c r="CV166" i="6" s="1"/>
  <c r="CK164" i="6"/>
  <c r="CW111" i="6"/>
  <c r="CX63" i="6"/>
  <c r="CW123" i="11"/>
  <c r="CX75" i="11"/>
  <c r="CV75" i="11"/>
  <c r="CV169" i="11" s="1"/>
  <c r="CV123" i="11"/>
  <c r="CV142" i="11"/>
  <c r="CV94" i="11"/>
  <c r="CV188" i="11" s="1"/>
  <c r="CQ167" i="11"/>
  <c r="CV112" i="6"/>
  <c r="CV64" i="6"/>
  <c r="CV158" i="6" s="1"/>
  <c r="CN158" i="6"/>
  <c r="CT151" i="11"/>
  <c r="CQ169" i="11"/>
  <c r="CT181" i="11"/>
  <c r="CW104" i="11"/>
  <c r="CW115" i="11"/>
  <c r="CV117" i="11"/>
  <c r="CV69" i="11"/>
  <c r="CV163" i="11" s="1"/>
  <c r="CT189" i="11"/>
  <c r="CW134" i="6"/>
  <c r="CX86" i="6"/>
  <c r="CT177" i="11"/>
  <c r="CQ182" i="11"/>
  <c r="CW121" i="11"/>
  <c r="CX73" i="11"/>
  <c r="CV105" i="6"/>
  <c r="CV57" i="6"/>
  <c r="G63" i="5" s="1"/>
  <c r="CT182" i="11"/>
  <c r="CW130" i="6"/>
  <c r="CX82" i="6"/>
  <c r="CV59" i="6"/>
  <c r="CV153" i="6" s="1"/>
  <c r="CV107" i="6"/>
  <c r="CX87" i="6"/>
  <c r="CW135" i="6"/>
  <c r="CW126" i="11"/>
  <c r="CV62" i="11"/>
  <c r="CV156" i="11" s="1"/>
  <c r="CV110" i="11"/>
  <c r="CW106" i="6"/>
  <c r="CX58" i="6"/>
  <c r="CK172" i="6"/>
  <c r="CV140" i="6"/>
  <c r="CV92" i="6"/>
  <c r="CV186" i="6" s="1"/>
  <c r="CX79" i="11"/>
  <c r="CW127" i="11"/>
  <c r="CQ160" i="11"/>
  <c r="CW119" i="6"/>
  <c r="CX71" i="6"/>
  <c r="CN185" i="6"/>
  <c r="CQ181" i="11"/>
  <c r="CX90" i="6"/>
  <c r="CW138" i="6"/>
  <c r="CN163" i="6"/>
  <c r="CW121" i="6"/>
  <c r="CX73" i="6"/>
  <c r="CK153" i="6"/>
  <c r="CK151" i="6"/>
  <c r="CN178" i="6"/>
  <c r="CT179" i="11"/>
  <c r="CQ187" i="11"/>
  <c r="CX67" i="11"/>
  <c r="CX64" i="6"/>
  <c r="CW112" i="6"/>
  <c r="CW144" i="6"/>
  <c r="CX96" i="6"/>
  <c r="CV122" i="6"/>
  <c r="CV74" i="6"/>
  <c r="CV168" i="6" s="1"/>
  <c r="CV114" i="6"/>
  <c r="CV66" i="6"/>
  <c r="CV160" i="6" s="1"/>
  <c r="CX74" i="11"/>
  <c r="CK165" i="6"/>
  <c r="CK168" i="6"/>
  <c r="CN184" i="6"/>
  <c r="CN181" i="6"/>
  <c r="CT159" i="11"/>
  <c r="CV128" i="6"/>
  <c r="CV80" i="6"/>
  <c r="CV174" i="6" s="1"/>
  <c r="CX90" i="11"/>
  <c r="CV77" i="6"/>
  <c r="CV171" i="6" s="1"/>
  <c r="CV125" i="6"/>
  <c r="CW113" i="11"/>
  <c r="CV136" i="6"/>
  <c r="CV88" i="6"/>
  <c r="CV182" i="6" s="1"/>
  <c r="CW127" i="6"/>
  <c r="CX79" i="6"/>
  <c r="CV94" i="6"/>
  <c r="CV188" i="6" s="1"/>
  <c r="CV142" i="6"/>
  <c r="CV84" i="6"/>
  <c r="CV178" i="6" s="1"/>
  <c r="CV132" i="6"/>
  <c r="CK182" i="6"/>
  <c r="CX78" i="6"/>
  <c r="CW126" i="6"/>
  <c r="CV68" i="11"/>
  <c r="CV162" i="11" s="1"/>
  <c r="CV116" i="11"/>
  <c r="CX77" i="11"/>
  <c r="CW125" i="11"/>
  <c r="CW142" i="6"/>
  <c r="CX94" i="6"/>
  <c r="CQ190" i="11"/>
  <c r="CX76" i="6"/>
  <c r="CW124" i="6"/>
  <c r="CW115" i="6"/>
  <c r="CX67" i="6"/>
  <c r="CW161" i="6" s="1"/>
  <c r="CX59" i="6"/>
  <c r="CW107" i="6"/>
  <c r="CV127" i="6"/>
  <c r="CV79" i="6"/>
  <c r="CV173" i="6" s="1"/>
  <c r="CK177" i="6"/>
  <c r="CV91" i="6"/>
  <c r="CV185" i="6" s="1"/>
  <c r="CV139" i="6"/>
  <c r="CQ158" i="11"/>
  <c r="CX68" i="6"/>
  <c r="CV76" i="11"/>
  <c r="H61" i="5" s="1"/>
  <c r="CK163" i="6"/>
  <c r="CV127" i="11"/>
  <c r="CV79" i="11"/>
  <c r="CV173" i="11" s="1"/>
  <c r="CX92" i="6"/>
  <c r="CW140" i="6"/>
  <c r="CQ152" i="11"/>
  <c r="CW111" i="11"/>
  <c r="CX63" i="11"/>
  <c r="CV144" i="6"/>
  <c r="CV96" i="6"/>
  <c r="CV190" i="6" s="1"/>
  <c r="CX88" i="6"/>
  <c r="CW136" i="6"/>
  <c r="CQ176" i="11"/>
  <c r="CV139" i="11"/>
  <c r="CV91" i="11"/>
  <c r="CV185" i="11" s="1"/>
  <c r="CN190" i="6"/>
  <c r="CN169" i="11"/>
  <c r="CK188" i="6"/>
  <c r="CQ151" i="11"/>
  <c r="CV96" i="11"/>
  <c r="CV190" i="11" s="1"/>
  <c r="CV144" i="11"/>
  <c r="CT158" i="11"/>
  <c r="CT167" i="11"/>
  <c r="CV141" i="11"/>
  <c r="CV93" i="11"/>
  <c r="CV187" i="11" s="1"/>
  <c r="CN155" i="6"/>
  <c r="CW132" i="6"/>
  <c r="CX84" i="6"/>
  <c r="CV129" i="6"/>
  <c r="CV81" i="6"/>
  <c r="CV175" i="6" s="1"/>
  <c r="CQ165" i="11"/>
  <c r="CQ154" i="11"/>
  <c r="CW131" i="6"/>
  <c r="CX83" i="6"/>
  <c r="CV130" i="6"/>
  <c r="CV82" i="6"/>
  <c r="CV176" i="6" s="1"/>
  <c r="CW116" i="11"/>
  <c r="CV65" i="6"/>
  <c r="CV159" i="6" s="1"/>
  <c r="CV60" i="6"/>
  <c r="CV154" i="6" s="1"/>
  <c r="CV143" i="6"/>
  <c r="CV95" i="6"/>
  <c r="CV189" i="6" s="1"/>
  <c r="CV107" i="11"/>
  <c r="CV59" i="11"/>
  <c r="CV153" i="11" s="1"/>
  <c r="CW141" i="6"/>
  <c r="CX93" i="6"/>
  <c r="CV141" i="6"/>
  <c r="CV93" i="6"/>
  <c r="CV187" i="6" s="1"/>
  <c r="CV111" i="6"/>
  <c r="CV63" i="6"/>
  <c r="CV157" i="6" s="1"/>
  <c r="CW134" i="11"/>
  <c r="CX86" i="11"/>
  <c r="CV66" i="11"/>
  <c r="CV160" i="11" s="1"/>
  <c r="CV78" i="6"/>
  <c r="CV172" i="6" s="1"/>
  <c r="CV126" i="6"/>
  <c r="CX69" i="6"/>
  <c r="CW117" i="6"/>
  <c r="CK179" i="6"/>
  <c r="CW112" i="11"/>
  <c r="CX64" i="11"/>
  <c r="CN179" i="6"/>
  <c r="CV92" i="11"/>
  <c r="CV186" i="11" s="1"/>
  <c r="CQ173" i="11"/>
  <c r="CX70" i="6"/>
  <c r="CK166" i="6"/>
  <c r="CV131" i="6"/>
  <c r="CV83" i="6"/>
  <c r="CV177" i="6" s="1"/>
  <c r="CN174" i="6"/>
  <c r="CQ171" i="11"/>
  <c r="CV135" i="6"/>
  <c r="CV87" i="6"/>
  <c r="CV181" i="6" s="1"/>
  <c r="CK170" i="6"/>
  <c r="CN176" i="11"/>
  <c r="CK178" i="6"/>
  <c r="CX80" i="6"/>
  <c r="CW128" i="6"/>
  <c r="CN159" i="6"/>
  <c r="CX80" i="11"/>
  <c r="CV116" i="6"/>
  <c r="CV68" i="6"/>
  <c r="CV162" i="6" s="1"/>
  <c r="CV121" i="6"/>
  <c r="CV73" i="6"/>
  <c r="CV167" i="6" s="1"/>
  <c r="CN154" i="6"/>
  <c r="CX72" i="11"/>
  <c r="CW166" i="11" s="1"/>
  <c r="CW109" i="6"/>
  <c r="CX61" i="6"/>
  <c r="CV84" i="11"/>
  <c r="CV178" i="11" s="1"/>
  <c r="CV180" i="11" l="1"/>
  <c r="CW170" i="11"/>
  <c r="CW151" i="11"/>
  <c r="CW152" i="11"/>
  <c r="CW155" i="6"/>
  <c r="CW156" i="6"/>
  <c r="CW162" i="11"/>
  <c r="CW171" i="11"/>
  <c r="CW176" i="11"/>
  <c r="CW183" i="11"/>
  <c r="CW164" i="11"/>
  <c r="CW165" i="11"/>
  <c r="CW167" i="11"/>
  <c r="CW175" i="11"/>
  <c r="CW181" i="11"/>
  <c r="CW180" i="11"/>
  <c r="CW174" i="11"/>
  <c r="CW184" i="11"/>
  <c r="CW157" i="11"/>
  <c r="CW168" i="11"/>
  <c r="CW189" i="11"/>
  <c r="CW154" i="11"/>
  <c r="CW164" i="6"/>
  <c r="CW179" i="11"/>
  <c r="CW170" i="6"/>
  <c r="CW165" i="6"/>
  <c r="CW172" i="11"/>
  <c r="CW161" i="11"/>
  <c r="CW158" i="11"/>
  <c r="CW184" i="6"/>
  <c r="CW182" i="6"/>
  <c r="CW158" i="6"/>
  <c r="CW187" i="6"/>
  <c r="CW163" i="6"/>
  <c r="CW178" i="6"/>
  <c r="CW180" i="6"/>
  <c r="CW168" i="6"/>
  <c r="CW182" i="11"/>
  <c r="CW174" i="6"/>
  <c r="CW151" i="6"/>
  <c r="CW186" i="6"/>
  <c r="CW153" i="6"/>
  <c r="CW152" i="6"/>
  <c r="CW156" i="11"/>
  <c r="CW169" i="11"/>
  <c r="CW163" i="11"/>
  <c r="CW179" i="6"/>
  <c r="CW178" i="11"/>
  <c r="CV170" i="6"/>
  <c r="CW185" i="6"/>
  <c r="CW153" i="11"/>
  <c r="CW176" i="6"/>
  <c r="CW190" i="11"/>
  <c r="CW160" i="6"/>
  <c r="CV170" i="11"/>
  <c r="CW173" i="6"/>
  <c r="CW166" i="6"/>
  <c r="CW159" i="6"/>
  <c r="CW177" i="6"/>
  <c r="CW162" i="6"/>
  <c r="CW172" i="6"/>
  <c r="CW185" i="11"/>
  <c r="CW173" i="11"/>
  <c r="CW169" i="6"/>
  <c r="CW154" i="6"/>
  <c r="CW188" i="6"/>
  <c r="CW190" i="6"/>
  <c r="CW157" i="6"/>
  <c r="CV180" i="6"/>
  <c r="CW177" i="11"/>
  <c r="CW186" i="11"/>
  <c r="CW187" i="11"/>
  <c r="CW181" i="6"/>
  <c r="CV151" i="11"/>
  <c r="CW171" i="6"/>
  <c r="CW167" i="6"/>
  <c r="CV151" i="6"/>
  <c r="CW188" i="11"/>
  <c r="CW175" i="6"/>
  <c r="CW160" i="11"/>
  <c r="CW189" i="6"/>
  <c r="CW159" i="11"/>
  <c r="D19" i="22" l="1"/>
  <c r="C5" i="11" s="1"/>
  <c r="C5" i="6" l="1"/>
  <c r="C6" i="11"/>
  <c r="C6" i="6"/>
  <c r="C46" i="6" l="1"/>
  <c r="C23" i="6"/>
  <c r="C49" i="6"/>
  <c r="C34" i="6"/>
  <c r="C11" i="6"/>
  <c r="C17" i="6"/>
  <c r="C10" i="6"/>
  <c r="C37" i="6"/>
  <c r="C22" i="6"/>
  <c r="C40" i="6"/>
  <c r="C25" i="6"/>
  <c r="C43" i="6"/>
  <c r="C14" i="6"/>
  <c r="C35" i="6"/>
  <c r="C28" i="6"/>
  <c r="C13" i="6"/>
  <c r="C31" i="6"/>
  <c r="C16" i="6"/>
  <c r="C33" i="6"/>
  <c r="C20" i="6"/>
  <c r="C19" i="6"/>
  <c r="C45" i="6"/>
  <c r="C30" i="6"/>
  <c r="C48" i="6"/>
  <c r="C24" i="6"/>
  <c r="C18" i="6"/>
  <c r="C36" i="6"/>
  <c r="C21" i="6"/>
  <c r="C39" i="6"/>
  <c r="C15" i="6"/>
  <c r="C50" i="6"/>
  <c r="C27" i="6"/>
  <c r="C12" i="6"/>
  <c r="C38" i="6"/>
  <c r="C47" i="6"/>
  <c r="C32" i="6"/>
  <c r="C41" i="6"/>
  <c r="C26" i="6"/>
  <c r="C44" i="6"/>
  <c r="C29" i="6"/>
  <c r="C42" i="6"/>
  <c r="C17" i="11"/>
  <c r="C44" i="11"/>
  <c r="C14" i="11"/>
  <c r="C39" i="11"/>
  <c r="C23" i="11"/>
  <c r="C27" i="11"/>
  <c r="C30" i="11"/>
  <c r="C12" i="11"/>
  <c r="C47" i="11"/>
  <c r="C20" i="11"/>
  <c r="C43" i="11"/>
  <c r="C37" i="11"/>
  <c r="C46" i="11"/>
  <c r="C25" i="11"/>
  <c r="C15" i="11"/>
  <c r="C33" i="11"/>
  <c r="C50" i="11"/>
  <c r="C26" i="11"/>
  <c r="C48" i="11"/>
  <c r="C29" i="11"/>
  <c r="C40" i="11"/>
  <c r="C32" i="11"/>
  <c r="C28" i="11"/>
  <c r="C10" i="11"/>
  <c r="C13" i="11"/>
  <c r="C21" i="11"/>
  <c r="C45" i="11"/>
  <c r="C11" i="11"/>
  <c r="C18" i="11"/>
  <c r="C24" i="11"/>
  <c r="C49" i="11"/>
  <c r="C34" i="11"/>
  <c r="C16" i="11"/>
  <c r="C38" i="11"/>
  <c r="C22" i="11"/>
  <c r="C35" i="11"/>
  <c r="C31" i="11"/>
  <c r="C41" i="11"/>
  <c r="C19" i="11"/>
  <c r="C42" i="11"/>
  <c r="C36" i="11"/>
  <c r="F18" i="22" l="1"/>
  <c r="F19" i="22" l="1"/>
  <c r="E19" i="22"/>
  <c r="B5" i="11" s="1"/>
  <c r="AF6" i="11" l="1"/>
  <c r="AO6" i="11"/>
  <c r="W6" i="11"/>
  <c r="W6" i="6"/>
  <c r="AO6" i="6"/>
  <c r="AF6" i="6"/>
  <c r="AG6" i="6"/>
  <c r="X6" i="6"/>
  <c r="AP6" i="6"/>
  <c r="AG6" i="11"/>
  <c r="AP6" i="11"/>
  <c r="X6" i="11"/>
  <c r="CF6" i="6"/>
  <c r="CG6" i="6"/>
  <c r="CH6" i="6"/>
  <c r="Y6" i="6"/>
  <c r="AH6" i="6"/>
  <c r="AQ6" i="6"/>
  <c r="AH6" i="11"/>
  <c r="Y6" i="11"/>
  <c r="AQ6" i="11"/>
  <c r="B5" i="6"/>
  <c r="B6" i="11"/>
  <c r="B6" i="6"/>
  <c r="CH32" i="6" l="1"/>
  <c r="CH11" i="6"/>
  <c r="CH37" i="6"/>
  <c r="CH13" i="6"/>
  <c r="CH27" i="6"/>
  <c r="CH48" i="6"/>
  <c r="CH42" i="6"/>
  <c r="CH36" i="6"/>
  <c r="CH47" i="6"/>
  <c r="CH49" i="6"/>
  <c r="CH15" i="6"/>
  <c r="CH31" i="6"/>
  <c r="CH22" i="6"/>
  <c r="CH30" i="6"/>
  <c r="CH19" i="6"/>
  <c r="CH38" i="6"/>
  <c r="CH28" i="6"/>
  <c r="CH14" i="6"/>
  <c r="CH21" i="6"/>
  <c r="CH17" i="6"/>
  <c r="CH10" i="6"/>
  <c r="CH34" i="6"/>
  <c r="CH39" i="6"/>
  <c r="CH50" i="6"/>
  <c r="CH43" i="6"/>
  <c r="CH16" i="6"/>
  <c r="CH45" i="6"/>
  <c r="CH33" i="6"/>
  <c r="CH41" i="6"/>
  <c r="CH18" i="6"/>
  <c r="CH20" i="6"/>
  <c r="CH44" i="6"/>
  <c r="CH29" i="6"/>
  <c r="CH35" i="6"/>
  <c r="CH40" i="6"/>
  <c r="CH24" i="6"/>
  <c r="CH12" i="6"/>
  <c r="CH26" i="6"/>
  <c r="CH46" i="6"/>
  <c r="CH25" i="6"/>
  <c r="CH23" i="6"/>
  <c r="CG26" i="6"/>
  <c r="CG44" i="6"/>
  <c r="CG42" i="6"/>
  <c r="CG10" i="6"/>
  <c r="CG48" i="6"/>
  <c r="CG23" i="6"/>
  <c r="CG25" i="6"/>
  <c r="CG34" i="6"/>
  <c r="CG47" i="6"/>
  <c r="CG49" i="6"/>
  <c r="CG19" i="6"/>
  <c r="CG27" i="6"/>
  <c r="CG31" i="6"/>
  <c r="CG32" i="6"/>
  <c r="CG16" i="6"/>
  <c r="CG40" i="6"/>
  <c r="CG15" i="6"/>
  <c r="CG39" i="6"/>
  <c r="CG11" i="6"/>
  <c r="CG13" i="6"/>
  <c r="CG38" i="6"/>
  <c r="CG29" i="6"/>
  <c r="CG35" i="6"/>
  <c r="CG43" i="6"/>
  <c r="CG20" i="6"/>
  <c r="CG18" i="6"/>
  <c r="CG46" i="6"/>
  <c r="CG37" i="6"/>
  <c r="CG50" i="6"/>
  <c r="CG33" i="6"/>
  <c r="CG36" i="6"/>
  <c r="CG41" i="6"/>
  <c r="CG14" i="6"/>
  <c r="CG17" i="6"/>
  <c r="CG22" i="6"/>
  <c r="CG45" i="6"/>
  <c r="CG12" i="6"/>
  <c r="CG30" i="6"/>
  <c r="CG28" i="6"/>
  <c r="CG21" i="6"/>
  <c r="CG24" i="6"/>
  <c r="CF47" i="6"/>
  <c r="CZ47" i="6" s="1"/>
  <c r="CF36" i="6"/>
  <c r="CZ36" i="6" s="1"/>
  <c r="CF22" i="6"/>
  <c r="CZ22" i="6" s="1"/>
  <c r="CF29" i="6"/>
  <c r="CZ29" i="6" s="1"/>
  <c r="CF42" i="6"/>
  <c r="CZ42" i="6" s="1"/>
  <c r="CF50" i="6"/>
  <c r="CZ50" i="6" s="1"/>
  <c r="CF46" i="6"/>
  <c r="CZ46" i="6" s="1"/>
  <c r="CF25" i="6"/>
  <c r="CZ25" i="6" s="1"/>
  <c r="CF10" i="6"/>
  <c r="CZ10" i="6" s="1"/>
  <c r="CF13" i="6"/>
  <c r="CZ13" i="6" s="1"/>
  <c r="CF27" i="6"/>
  <c r="CZ27" i="6" s="1"/>
  <c r="CF44" i="6"/>
  <c r="CZ44" i="6" s="1"/>
  <c r="CF37" i="6"/>
  <c r="CZ37" i="6" s="1"/>
  <c r="CF20" i="6"/>
  <c r="CZ20" i="6" s="1"/>
  <c r="CF34" i="6"/>
  <c r="CZ34" i="6" s="1"/>
  <c r="CF32" i="6"/>
  <c r="CZ32" i="6" s="1"/>
  <c r="CF43" i="6"/>
  <c r="CZ43" i="6" s="1"/>
  <c r="CF18" i="6"/>
  <c r="CZ18" i="6" s="1"/>
  <c r="CF14" i="6"/>
  <c r="CZ14" i="6" s="1"/>
  <c r="CF12" i="6"/>
  <c r="CZ12" i="6" s="1"/>
  <c r="CF38" i="6"/>
  <c r="CZ38" i="6" s="1"/>
  <c r="CF30" i="6"/>
  <c r="CZ30" i="6" s="1"/>
  <c r="CF33" i="6"/>
  <c r="CZ33" i="6" s="1"/>
  <c r="CF48" i="6"/>
  <c r="CZ48" i="6" s="1"/>
  <c r="CF21" i="6"/>
  <c r="CZ21" i="6" s="1"/>
  <c r="CF45" i="6"/>
  <c r="CZ45" i="6" s="1"/>
  <c r="CF31" i="6"/>
  <c r="CZ31" i="6" s="1"/>
  <c r="CF15" i="6"/>
  <c r="CZ15" i="6" s="1"/>
  <c r="CF17" i="6"/>
  <c r="CZ17" i="6" s="1"/>
  <c r="CF26" i="6"/>
  <c r="CZ26" i="6" s="1"/>
  <c r="CF39" i="6"/>
  <c r="CZ39" i="6" s="1"/>
  <c r="CF28" i="6"/>
  <c r="CZ28" i="6" s="1"/>
  <c r="CF41" i="6"/>
  <c r="CZ41" i="6" s="1"/>
  <c r="CF11" i="6"/>
  <c r="CZ11" i="6" s="1"/>
  <c r="CF35" i="6"/>
  <c r="CZ35" i="6" s="1"/>
  <c r="CF24" i="6"/>
  <c r="CZ24" i="6" s="1"/>
  <c r="CF40" i="6"/>
  <c r="CZ40" i="6" s="1"/>
  <c r="CF19" i="6"/>
  <c r="CZ19" i="6" s="1"/>
  <c r="CF49" i="6"/>
  <c r="CZ49" i="6" s="1"/>
  <c r="CF23" i="6"/>
  <c r="CZ23" i="6" s="1"/>
  <c r="CF16" i="6"/>
  <c r="CZ16" i="6" s="1"/>
  <c r="B28" i="11"/>
  <c r="AQ28" i="11" s="1"/>
  <c r="B25" i="11"/>
  <c r="AQ25" i="11" s="1"/>
  <c r="B26" i="11"/>
  <c r="AQ26" i="11" s="1"/>
  <c r="B27" i="11"/>
  <c r="AP27" i="11" s="1"/>
  <c r="B45" i="11"/>
  <c r="W45" i="11" s="1"/>
  <c r="B12" i="11"/>
  <c r="AP12" i="11" s="1"/>
  <c r="B11" i="11"/>
  <c r="AQ11" i="11" s="1"/>
  <c r="B38" i="11"/>
  <c r="Y38" i="11" s="1"/>
  <c r="B46" i="11"/>
  <c r="Y46" i="11" s="1"/>
  <c r="B47" i="11"/>
  <c r="W47" i="11" s="1"/>
  <c r="B36" i="11"/>
  <c r="W36" i="11" s="1"/>
  <c r="B21" i="11"/>
  <c r="Y21" i="11" s="1"/>
  <c r="B31" i="11"/>
  <c r="Y31" i="11" s="1"/>
  <c r="B40" i="11"/>
  <c r="AF40" i="11" s="1"/>
  <c r="B17" i="11"/>
  <c r="AQ17" i="11" s="1"/>
  <c r="B43" i="11"/>
  <c r="Y43" i="11" s="1"/>
  <c r="B15" i="11"/>
  <c r="AQ15" i="11" s="1"/>
  <c r="B37" i="11"/>
  <c r="W37" i="11" s="1"/>
  <c r="B35" i="11"/>
  <c r="AO35" i="11" s="1"/>
  <c r="B18" i="11"/>
  <c r="AH18" i="11" s="1"/>
  <c r="B33" i="11"/>
  <c r="W33" i="11" s="1"/>
  <c r="B48" i="11"/>
  <c r="AH48" i="11" s="1"/>
  <c r="B14" i="11"/>
  <c r="AQ14" i="11" s="1"/>
  <c r="B49" i="11"/>
  <c r="AQ49" i="11" s="1"/>
  <c r="B39" i="11"/>
  <c r="W39" i="11" s="1"/>
  <c r="B29" i="11"/>
  <c r="Y29" i="11" s="1"/>
  <c r="B22" i="11"/>
  <c r="AQ22" i="11" s="1"/>
  <c r="B16" i="11"/>
  <c r="AF16" i="11" s="1"/>
  <c r="B19" i="11"/>
  <c r="Y19" i="11" s="1"/>
  <c r="B42" i="11"/>
  <c r="AF42" i="11" s="1"/>
  <c r="B30" i="11"/>
  <c r="AQ30" i="11" s="1"/>
  <c r="B32" i="11"/>
  <c r="AQ32" i="11" s="1"/>
  <c r="B50" i="11"/>
  <c r="W50" i="11" s="1"/>
  <c r="B10" i="11"/>
  <c r="AQ10" i="11" s="1"/>
  <c r="B23" i="11"/>
  <c r="W23" i="11" s="1"/>
  <c r="B41" i="11"/>
  <c r="AH41" i="11" s="1"/>
  <c r="B44" i="11"/>
  <c r="Y44" i="11" s="1"/>
  <c r="B13" i="11"/>
  <c r="AP13" i="11" s="1"/>
  <c r="B34" i="11"/>
  <c r="Y34" i="11" s="1"/>
  <c r="B20" i="11"/>
  <c r="Y20" i="11" s="1"/>
  <c r="B24" i="11"/>
  <c r="AQ24" i="11" s="1"/>
  <c r="AO28" i="11"/>
  <c r="B15" i="6"/>
  <c r="AF15" i="6" s="1"/>
  <c r="B28" i="6"/>
  <c r="AO28" i="6" s="1"/>
  <c r="B27" i="6"/>
  <c r="X27" i="6" s="1"/>
  <c r="B37" i="6"/>
  <c r="AO37" i="6" s="1"/>
  <c r="B38" i="6"/>
  <c r="X38" i="6" s="1"/>
  <c r="B10" i="6"/>
  <c r="W10" i="6" s="1"/>
  <c r="B48" i="6"/>
  <c r="AQ48" i="6" s="1"/>
  <c r="B13" i="6"/>
  <c r="B17" i="6"/>
  <c r="AQ17" i="6" s="1"/>
  <c r="B30" i="6"/>
  <c r="AQ30" i="6" s="1"/>
  <c r="B44" i="6"/>
  <c r="AQ44" i="6" s="1"/>
  <c r="B23" i="6"/>
  <c r="W23" i="6" s="1"/>
  <c r="B26" i="6"/>
  <c r="AO26" i="6" s="1"/>
  <c r="B43" i="6"/>
  <c r="AG43" i="6" s="1"/>
  <c r="B50" i="6"/>
  <c r="AG50" i="6" s="1"/>
  <c r="B24" i="6"/>
  <c r="AO24" i="6" s="1"/>
  <c r="B46" i="6"/>
  <c r="AF46" i="6" s="1"/>
  <c r="B20" i="6"/>
  <c r="AQ20" i="6" s="1"/>
  <c r="B47" i="6"/>
  <c r="AH47" i="6" s="1"/>
  <c r="B29" i="6"/>
  <c r="AF29" i="6" s="1"/>
  <c r="B41" i="6"/>
  <c r="AQ41" i="6" s="1"/>
  <c r="B40" i="6"/>
  <c r="W40" i="6" s="1"/>
  <c r="G49" i="5" s="1"/>
  <c r="B11" i="6"/>
  <c r="AP11" i="6" s="1"/>
  <c r="B49" i="6"/>
  <c r="B22" i="6"/>
  <c r="AF22" i="6" s="1"/>
  <c r="B36" i="6"/>
  <c r="AF36" i="6" s="1"/>
  <c r="B18" i="6"/>
  <c r="AG18" i="6" s="1"/>
  <c r="B31" i="6"/>
  <c r="W31" i="6" s="1"/>
  <c r="B42" i="6"/>
  <c r="Y42" i="6" s="1"/>
  <c r="B16" i="6"/>
  <c r="AG16" i="6" s="1"/>
  <c r="B32" i="6"/>
  <c r="AQ32" i="6" s="1"/>
  <c r="B12" i="6"/>
  <c r="Y12" i="6" s="1"/>
  <c r="B33" i="6"/>
  <c r="Y33" i="6" s="1"/>
  <c r="B21" i="6"/>
  <c r="Y21" i="6" s="1"/>
  <c r="B25" i="6"/>
  <c r="AQ25" i="6" s="1"/>
  <c r="B35" i="6"/>
  <c r="X35" i="6" s="1"/>
  <c r="B39" i="6"/>
  <c r="AQ39" i="6" s="1"/>
  <c r="B34" i="6"/>
  <c r="AF34" i="6" s="1"/>
  <c r="B14" i="6"/>
  <c r="AQ14" i="6" s="1"/>
  <c r="B19" i="6"/>
  <c r="B45" i="6"/>
  <c r="W45" i="6" s="1"/>
  <c r="AG20" i="6"/>
  <c r="AG44" i="6"/>
  <c r="AG29" i="6"/>
  <c r="X24" i="11"/>
  <c r="X39" i="11"/>
  <c r="X28" i="11"/>
  <c r="AH24" i="11"/>
  <c r="AH46" i="11"/>
  <c r="AH39" i="11"/>
  <c r="AF28" i="11"/>
  <c r="AF24" i="11"/>
  <c r="AF46" i="11"/>
  <c r="AF15" i="11"/>
  <c r="G53" i="5" l="1"/>
  <c r="G50" i="5"/>
  <c r="AO15" i="11"/>
  <c r="AG43" i="11"/>
  <c r="AH28" i="11"/>
  <c r="X46" i="11"/>
  <c r="AH50" i="11"/>
  <c r="X15" i="11"/>
  <c r="AG15" i="11"/>
  <c r="AF61" i="11" s="1"/>
  <c r="AH15" i="11"/>
  <c r="AH61" i="11" s="1"/>
  <c r="AF50" i="11"/>
  <c r="AF39" i="11"/>
  <c r="AP46" i="11"/>
  <c r="X50" i="11"/>
  <c r="W96" i="11" s="1"/>
  <c r="AP15" i="11"/>
  <c r="Y28" i="11"/>
  <c r="AO46" i="11"/>
  <c r="AG46" i="11"/>
  <c r="AF92" i="11" s="1"/>
  <c r="AF30" i="11"/>
  <c r="AG39" i="11"/>
  <c r="AH49" i="11"/>
  <c r="AF32" i="11"/>
  <c r="X49" i="11"/>
  <c r="AF49" i="11"/>
  <c r="AF43" i="11"/>
  <c r="Y10" i="11"/>
  <c r="AH25" i="11"/>
  <c r="AP17" i="6"/>
  <c r="AP46" i="6"/>
  <c r="AH11" i="6"/>
  <c r="AG30" i="11"/>
  <c r="X43" i="11"/>
  <c r="AG28" i="11"/>
  <c r="AF74" i="11" s="1"/>
  <c r="AH43" i="11"/>
  <c r="AO43" i="11"/>
  <c r="AH20" i="11"/>
  <c r="X32" i="11"/>
  <c r="AO39" i="11"/>
  <c r="AP28" i="11"/>
  <c r="AO74" i="11" s="1"/>
  <c r="X20" i="11"/>
  <c r="AO32" i="11"/>
  <c r="AQ78" i="11" s="1"/>
  <c r="AP43" i="11"/>
  <c r="AH24" i="6"/>
  <c r="AO49" i="11"/>
  <c r="AQ95" i="11" s="1"/>
  <c r="AG49" i="11"/>
  <c r="AH38" i="11"/>
  <c r="AO38" i="11"/>
  <c r="AF20" i="11"/>
  <c r="AF38" i="11"/>
  <c r="AH32" i="11"/>
  <c r="X38" i="11"/>
  <c r="AG38" i="11"/>
  <c r="AP38" i="11"/>
  <c r="AG13" i="11"/>
  <c r="AO40" i="11"/>
  <c r="AH42" i="11"/>
  <c r="AH88" i="11" s="1"/>
  <c r="AG40" i="11"/>
  <c r="AF86" i="11" s="1"/>
  <c r="AP12" i="6"/>
  <c r="AP38" i="6"/>
  <c r="AF85" i="11"/>
  <c r="AH14" i="11"/>
  <c r="X47" i="11"/>
  <c r="W93" i="11" s="1"/>
  <c r="AF11" i="11"/>
  <c r="AP15" i="6"/>
  <c r="AF47" i="11"/>
  <c r="AO37" i="11"/>
  <c r="AH23" i="6"/>
  <c r="X114" i="6" s="1"/>
  <c r="X22" i="11"/>
  <c r="AP30" i="11"/>
  <c r="AF29" i="11"/>
  <c r="AP23" i="6"/>
  <c r="AH17" i="6"/>
  <c r="AP17" i="11"/>
  <c r="AF25" i="11"/>
  <c r="X10" i="11"/>
  <c r="AG50" i="11"/>
  <c r="Y37" i="11"/>
  <c r="Y83" i="11" s="1"/>
  <c r="AF10" i="11"/>
  <c r="AG29" i="11"/>
  <c r="Y47" i="11"/>
  <c r="Y93" i="11" s="1"/>
  <c r="AO25" i="11"/>
  <c r="AQ71" i="11" s="1"/>
  <c r="AG25" i="11"/>
  <c r="AF37" i="11"/>
  <c r="AH29" i="11"/>
  <c r="AH10" i="11"/>
  <c r="X37" i="11"/>
  <c r="W83" i="11" s="1"/>
  <c r="X29" i="11"/>
  <c r="AO47" i="11"/>
  <c r="AG47" i="11"/>
  <c r="AP47" i="11"/>
  <c r="V138" i="11" s="1"/>
  <c r="AH47" i="11"/>
  <c r="X138" i="11" s="1"/>
  <c r="AH37" i="11"/>
  <c r="X128" i="11" s="1"/>
  <c r="X25" i="11"/>
  <c r="AO24" i="11"/>
  <c r="AQ70" i="11" s="1"/>
  <c r="AH45" i="11"/>
  <c r="X136" i="11" s="1"/>
  <c r="AO10" i="11"/>
  <c r="AQ56" i="11" s="1"/>
  <c r="AG37" i="11"/>
  <c r="AP10" i="11"/>
  <c r="X44" i="11"/>
  <c r="AO31" i="11"/>
  <c r="AO50" i="11"/>
  <c r="AP25" i="11"/>
  <c r="AH22" i="6"/>
  <c r="AH68" i="6" s="1"/>
  <c r="AF33" i="11"/>
  <c r="AP28" i="6"/>
  <c r="AO74" i="6" s="1"/>
  <c r="AH21" i="6"/>
  <c r="AO29" i="11"/>
  <c r="AG24" i="11"/>
  <c r="AF70" i="11" s="1"/>
  <c r="AG10" i="11"/>
  <c r="AP45" i="11"/>
  <c r="V136" i="11" s="1"/>
  <c r="Y15" i="11"/>
  <c r="AP32" i="11"/>
  <c r="AG32" i="11"/>
  <c r="AG20" i="11"/>
  <c r="AP49" i="11"/>
  <c r="AO20" i="11"/>
  <c r="AO44" i="11"/>
  <c r="AH30" i="6"/>
  <c r="AH20" i="6"/>
  <c r="AH33" i="11"/>
  <c r="X124" i="11" s="1"/>
  <c r="X31" i="11"/>
  <c r="AG30" i="6"/>
  <c r="AO45" i="11"/>
  <c r="AG33" i="11"/>
  <c r="AP33" i="11"/>
  <c r="V124" i="11" s="1"/>
  <c r="AP44" i="11"/>
  <c r="AP21" i="6"/>
  <c r="AF31" i="11"/>
  <c r="AF19" i="11"/>
  <c r="AP45" i="6"/>
  <c r="V136" i="6" s="1"/>
  <c r="AP30" i="6"/>
  <c r="AH28" i="6"/>
  <c r="AG28" i="6"/>
  <c r="AP19" i="11"/>
  <c r="AF45" i="11"/>
  <c r="AO33" i="11"/>
  <c r="AP47" i="6"/>
  <c r="AF44" i="11"/>
  <c r="AP20" i="6"/>
  <c r="AH36" i="6"/>
  <c r="AH82" i="6" s="1"/>
  <c r="X33" i="11"/>
  <c r="W79" i="11" s="1"/>
  <c r="X45" i="11"/>
  <c r="W91" i="11" s="1"/>
  <c r="AG31" i="6"/>
  <c r="AG36" i="11"/>
  <c r="AG26" i="11"/>
  <c r="AG19" i="11"/>
  <c r="AH31" i="11"/>
  <c r="AG31" i="11"/>
  <c r="AP31" i="11"/>
  <c r="AP18" i="6"/>
  <c r="AP22" i="6"/>
  <c r="AH44" i="6"/>
  <c r="AH19" i="11"/>
  <c r="X19" i="11"/>
  <c r="AG21" i="6"/>
  <c r="AO19" i="11"/>
  <c r="AG35" i="11"/>
  <c r="AG45" i="11"/>
  <c r="Y45" i="11"/>
  <c r="Y91" i="11" s="1"/>
  <c r="AG44" i="11"/>
  <c r="AP44" i="6"/>
  <c r="AP36" i="6"/>
  <c r="AH44" i="11"/>
  <c r="AF35" i="11"/>
  <c r="AH48" i="6"/>
  <c r="AH26" i="11"/>
  <c r="AG48" i="6"/>
  <c r="Y26" i="11"/>
  <c r="AP50" i="6"/>
  <c r="AP32" i="6"/>
  <c r="AO36" i="11"/>
  <c r="AO26" i="11"/>
  <c r="AG22" i="11"/>
  <c r="Y36" i="11"/>
  <c r="Y82" i="11" s="1"/>
  <c r="AF36" i="11"/>
  <c r="AF23" i="11"/>
  <c r="AH22" i="11"/>
  <c r="X26" i="11"/>
  <c r="X23" i="11"/>
  <c r="W69" i="11" s="1"/>
  <c r="AG11" i="6"/>
  <c r="AP36" i="11"/>
  <c r="V127" i="11" s="1"/>
  <c r="AP23" i="11"/>
  <c r="Y33" i="11"/>
  <c r="Y79" i="11" s="1"/>
  <c r="AH36" i="11"/>
  <c r="X127" i="11" s="1"/>
  <c r="X35" i="11"/>
  <c r="AG32" i="6"/>
  <c r="AG23" i="11"/>
  <c r="AP35" i="11"/>
  <c r="AO81" i="11" s="1"/>
  <c r="AF22" i="11"/>
  <c r="AF68" i="11" s="1"/>
  <c r="AH50" i="6"/>
  <c r="AO23" i="11"/>
  <c r="AP26" i="11"/>
  <c r="Y35" i="11"/>
  <c r="AH32" i="6"/>
  <c r="AH23" i="11"/>
  <c r="X114" i="11" s="1"/>
  <c r="AH35" i="11"/>
  <c r="AG33" i="6"/>
  <c r="AO22" i="11"/>
  <c r="AQ68" i="11" s="1"/>
  <c r="AH14" i="6"/>
  <c r="AF26" i="11"/>
  <c r="AP48" i="6"/>
  <c r="AP14" i="6"/>
  <c r="X36" i="11"/>
  <c r="W82" i="11" s="1"/>
  <c r="AP39" i="11"/>
  <c r="V130" i="11" s="1"/>
  <c r="AH45" i="6"/>
  <c r="X136" i="6" s="1"/>
  <c r="AG16" i="11"/>
  <c r="AF62" i="11" s="1"/>
  <c r="AP31" i="6"/>
  <c r="V122" i="6" s="1"/>
  <c r="AH37" i="6"/>
  <c r="AG37" i="6"/>
  <c r="AG14" i="6"/>
  <c r="AH35" i="6"/>
  <c r="AG35" i="6"/>
  <c r="AP29" i="6"/>
  <c r="AH31" i="6"/>
  <c r="X122" i="6" s="1"/>
  <c r="AP37" i="6"/>
  <c r="AO83" i="6" s="1"/>
  <c r="AG15" i="6"/>
  <c r="AF61" i="6" s="1"/>
  <c r="AG18" i="11"/>
  <c r="AH29" i="6"/>
  <c r="AH75" i="6" s="1"/>
  <c r="AP24" i="11"/>
  <c r="AG23" i="6"/>
  <c r="AP35" i="6"/>
  <c r="AH46" i="6"/>
  <c r="AH92" i="6" s="1"/>
  <c r="X16" i="11"/>
  <c r="AG45" i="6"/>
  <c r="AP50" i="11"/>
  <c r="V141" i="11" s="1"/>
  <c r="X17" i="11"/>
  <c r="X11" i="11"/>
  <c r="AO17" i="11"/>
  <c r="AQ63" i="11" s="1"/>
  <c r="AG11" i="11"/>
  <c r="Y14" i="11"/>
  <c r="Y11" i="11"/>
  <c r="AF17" i="11"/>
  <c r="AP43" i="6"/>
  <c r="AH34" i="6"/>
  <c r="AH80" i="6" s="1"/>
  <c r="AH10" i="6"/>
  <c r="X101" i="6" s="1"/>
  <c r="X30" i="11"/>
  <c r="AO30" i="11"/>
  <c r="AQ23" i="6"/>
  <c r="AP11" i="11"/>
  <c r="W25" i="6"/>
  <c r="AH30" i="11"/>
  <c r="X14" i="11"/>
  <c r="AO34" i="11"/>
  <c r="AP14" i="11"/>
  <c r="Y36" i="6"/>
  <c r="AP34" i="6"/>
  <c r="AP25" i="6"/>
  <c r="AH16" i="6"/>
  <c r="AH25" i="6"/>
  <c r="AG34" i="6"/>
  <c r="AF80" i="6" s="1"/>
  <c r="AG40" i="6"/>
  <c r="AO14" i="11"/>
  <c r="AQ60" i="11" s="1"/>
  <c r="AG34" i="11"/>
  <c r="AP16" i="6"/>
  <c r="AH11" i="11"/>
  <c r="X34" i="11"/>
  <c r="AG14" i="11"/>
  <c r="AQ20" i="11"/>
  <c r="AP10" i="6"/>
  <c r="V101" i="6" s="1"/>
  <c r="AF34" i="11"/>
  <c r="AP40" i="6"/>
  <c r="V131" i="6" s="1"/>
  <c r="AH43" i="6"/>
  <c r="AG25" i="6"/>
  <c r="AP34" i="11"/>
  <c r="AF14" i="11"/>
  <c r="AH17" i="11"/>
  <c r="AH34" i="11"/>
  <c r="AO11" i="11"/>
  <c r="AQ57" i="11" s="1"/>
  <c r="AG17" i="11"/>
  <c r="W20" i="11"/>
  <c r="AF21" i="11"/>
  <c r="AH26" i="6"/>
  <c r="X21" i="11"/>
  <c r="AF75" i="6"/>
  <c r="AG21" i="11"/>
  <c r="AQ21" i="6"/>
  <c r="AP41" i="11"/>
  <c r="X28" i="6"/>
  <c r="W22" i="6"/>
  <c r="AO18" i="6"/>
  <c r="AH41" i="6"/>
  <c r="AO21" i="11"/>
  <c r="AO18" i="11"/>
  <c r="AG41" i="11"/>
  <c r="AP16" i="11"/>
  <c r="Y41" i="11"/>
  <c r="X47" i="6"/>
  <c r="W44" i="6"/>
  <c r="AO43" i="6"/>
  <c r="AP42" i="6"/>
  <c r="AH21" i="11"/>
  <c r="AH39" i="6"/>
  <c r="AH16" i="11"/>
  <c r="AH62" i="11" s="1"/>
  <c r="X27" i="11"/>
  <c r="X41" i="11"/>
  <c r="AG22" i="6"/>
  <c r="AF68" i="6" s="1"/>
  <c r="AG27" i="6"/>
  <c r="AO27" i="11"/>
  <c r="AO73" i="11" s="1"/>
  <c r="AP20" i="11"/>
  <c r="AP37" i="11"/>
  <c r="V128" i="11" s="1"/>
  <c r="AP18" i="11"/>
  <c r="Y32" i="11"/>
  <c r="Y27" i="11"/>
  <c r="AQ61" i="11"/>
  <c r="AQ74" i="11"/>
  <c r="W30" i="11"/>
  <c r="X25" i="6"/>
  <c r="AO39" i="6"/>
  <c r="AF27" i="6"/>
  <c r="AG27" i="11"/>
  <c r="AQ36" i="6"/>
  <c r="Y16" i="11"/>
  <c r="W29" i="11"/>
  <c r="Y75" i="11" s="1"/>
  <c r="W38" i="11"/>
  <c r="X41" i="6"/>
  <c r="Y37" i="6"/>
  <c r="AO20" i="6"/>
  <c r="AF38" i="6"/>
  <c r="AH27" i="11"/>
  <c r="X18" i="11"/>
  <c r="AO41" i="11"/>
  <c r="AQ35" i="6"/>
  <c r="AP21" i="11"/>
  <c r="W24" i="11"/>
  <c r="W70" i="11" s="1"/>
  <c r="W22" i="11"/>
  <c r="X26" i="6"/>
  <c r="Y15" i="6"/>
  <c r="AO46" i="6"/>
  <c r="AF26" i="6"/>
  <c r="AF41" i="11"/>
  <c r="AH87" i="11" s="1"/>
  <c r="AF27" i="11"/>
  <c r="AH42" i="6"/>
  <c r="AG38" i="6"/>
  <c r="AG41" i="6"/>
  <c r="AO16" i="11"/>
  <c r="AQ45" i="6"/>
  <c r="AP29" i="11"/>
  <c r="Y30" i="11"/>
  <c r="W49" i="11"/>
  <c r="W34" i="11"/>
  <c r="Y80" i="11" s="1"/>
  <c r="W36" i="6"/>
  <c r="Y29" i="6"/>
  <c r="AF18" i="11"/>
  <c r="AH64" i="11" s="1"/>
  <c r="AP26" i="6"/>
  <c r="AO72" i="6" s="1"/>
  <c r="AP39" i="6"/>
  <c r="AG46" i="6"/>
  <c r="AF92" i="6" s="1"/>
  <c r="AQ29" i="6"/>
  <c r="Y25" i="11"/>
  <c r="Y49" i="11"/>
  <c r="Y50" i="11"/>
  <c r="Y96" i="11" s="1"/>
  <c r="W32" i="11"/>
  <c r="W25" i="11"/>
  <c r="W43" i="6"/>
  <c r="Y35" i="6"/>
  <c r="AQ36" i="11"/>
  <c r="W85" i="11"/>
  <c r="AC19" i="6"/>
  <c r="AJ19" i="6"/>
  <c r="BK19" i="6" s="1"/>
  <c r="R19" i="6"/>
  <c r="AS19" i="6" s="1"/>
  <c r="Q19" i="6"/>
  <c r="AR19" i="6" s="1"/>
  <c r="V19" i="6"/>
  <c r="AB19" i="6"/>
  <c r="BC19" i="6" s="1"/>
  <c r="AI19" i="6"/>
  <c r="BJ19" i="6" s="1"/>
  <c r="AD19" i="6"/>
  <c r="BE19" i="6" s="1"/>
  <c r="S19" i="6"/>
  <c r="AT19" i="6" s="1"/>
  <c r="AL19" i="6"/>
  <c r="T19" i="6"/>
  <c r="AA19" i="6"/>
  <c r="BB19" i="6" s="1"/>
  <c r="AM19" i="6"/>
  <c r="BN19" i="6" s="1"/>
  <c r="AE19" i="6"/>
  <c r="AK19" i="6"/>
  <c r="D19" i="6"/>
  <c r="Z19" i="6"/>
  <c r="BA19" i="6" s="1"/>
  <c r="U19" i="6"/>
  <c r="AV19" i="6" s="1"/>
  <c r="AN19" i="6"/>
  <c r="AI13" i="6"/>
  <c r="BJ13" i="6" s="1"/>
  <c r="AE13" i="6"/>
  <c r="T13" i="6"/>
  <c r="AD13" i="6"/>
  <c r="BE13" i="6" s="1"/>
  <c r="Z13" i="6"/>
  <c r="AM13" i="6"/>
  <c r="BN13" i="6" s="1"/>
  <c r="Q13" i="6"/>
  <c r="AR13" i="6" s="1"/>
  <c r="R13" i="6"/>
  <c r="AS13" i="6" s="1"/>
  <c r="U13" i="6"/>
  <c r="AV13" i="6" s="1"/>
  <c r="AN13" i="6"/>
  <c r="D13" i="6"/>
  <c r="AJ13" i="6"/>
  <c r="BK13" i="6" s="1"/>
  <c r="S13" i="6"/>
  <c r="AL13" i="6"/>
  <c r="V13" i="6"/>
  <c r="AK13" i="6"/>
  <c r="AC13" i="6"/>
  <c r="AA13" i="6"/>
  <c r="BB13" i="6" s="1"/>
  <c r="AB13" i="6"/>
  <c r="DC24" i="6"/>
  <c r="DH24" i="6" s="1"/>
  <c r="DA24" i="6"/>
  <c r="DF24" i="6" s="1"/>
  <c r="DD24" i="6"/>
  <c r="DI24" i="6" s="1"/>
  <c r="DB24" i="6"/>
  <c r="DG24" i="6" s="1"/>
  <c r="DD15" i="6"/>
  <c r="DI15" i="6" s="1"/>
  <c r="DA15" i="6"/>
  <c r="DF15" i="6" s="1"/>
  <c r="DB15" i="6"/>
  <c r="DG15" i="6" s="1"/>
  <c r="DC15" i="6"/>
  <c r="DH15" i="6" s="1"/>
  <c r="DC29" i="6"/>
  <c r="DH29" i="6" s="1"/>
  <c r="DA29" i="6"/>
  <c r="DF29" i="6" s="1"/>
  <c r="DD29" i="6"/>
  <c r="DI29" i="6" s="1"/>
  <c r="DB29" i="6"/>
  <c r="DG29" i="6" s="1"/>
  <c r="AQ13" i="11"/>
  <c r="AF13" i="6"/>
  <c r="AF19" i="6"/>
  <c r="AF48" i="11"/>
  <c r="AP33" i="6"/>
  <c r="AP24" i="6"/>
  <c r="AP41" i="6"/>
  <c r="AH15" i="6"/>
  <c r="AH18" i="6"/>
  <c r="AH38" i="6"/>
  <c r="X12" i="11"/>
  <c r="AG42" i="6"/>
  <c r="AG36" i="6"/>
  <c r="AI14" i="6"/>
  <c r="BJ14" i="6" s="1"/>
  <c r="AN14" i="6"/>
  <c r="AL14" i="6"/>
  <c r="AD14" i="6"/>
  <c r="BE14" i="6" s="1"/>
  <c r="AJ14" i="6"/>
  <c r="BK14" i="6" s="1"/>
  <c r="R14" i="6"/>
  <c r="AS14" i="6" s="1"/>
  <c r="AC14" i="6"/>
  <c r="AM14" i="6"/>
  <c r="BN14" i="6" s="1"/>
  <c r="AK14" i="6"/>
  <c r="V14" i="6"/>
  <c r="AA14" i="6"/>
  <c r="BB14" i="6" s="1"/>
  <c r="AE14" i="6"/>
  <c r="D14" i="6"/>
  <c r="S14" i="6"/>
  <c r="AT14" i="6" s="1"/>
  <c r="Z14" i="6"/>
  <c r="AB14" i="6"/>
  <c r="Q14" i="6"/>
  <c r="T14" i="6"/>
  <c r="U14" i="6"/>
  <c r="AV14" i="6" s="1"/>
  <c r="Q32" i="6"/>
  <c r="AA32" i="6"/>
  <c r="BB32" i="6" s="1"/>
  <c r="S32" i="6"/>
  <c r="AT32" i="6" s="1"/>
  <c r="AI32" i="6"/>
  <c r="BJ32" i="6" s="1"/>
  <c r="AN32" i="6"/>
  <c r="AB32" i="6"/>
  <c r="BC32" i="6" s="1"/>
  <c r="AC32" i="6"/>
  <c r="AD32" i="6"/>
  <c r="BE32" i="6" s="1"/>
  <c r="Z32" i="6"/>
  <c r="BA32" i="6" s="1"/>
  <c r="V32" i="6"/>
  <c r="AL32" i="6"/>
  <c r="AE32" i="6"/>
  <c r="T32" i="6"/>
  <c r="R32" i="6"/>
  <c r="AS32" i="6" s="1"/>
  <c r="U32" i="6"/>
  <c r="AV32" i="6" s="1"/>
  <c r="AM32" i="6"/>
  <c r="BN32" i="6" s="1"/>
  <c r="D32" i="6"/>
  <c r="AJ32" i="6"/>
  <c r="BK32" i="6" s="1"/>
  <c r="AK32" i="6"/>
  <c r="AI11" i="6"/>
  <c r="V11" i="6"/>
  <c r="AK11" i="6"/>
  <c r="BL11" i="6" s="1"/>
  <c r="Q11" i="6"/>
  <c r="AR11" i="6" s="1"/>
  <c r="AD11" i="6"/>
  <c r="BE11" i="6" s="1"/>
  <c r="AC11" i="6"/>
  <c r="R11" i="6"/>
  <c r="AS11" i="6" s="1"/>
  <c r="AL11" i="6"/>
  <c r="AE11" i="6"/>
  <c r="T11" i="6"/>
  <c r="AM11" i="6"/>
  <c r="BN11" i="6" s="1"/>
  <c r="AJ11" i="6"/>
  <c r="BK11" i="6" s="1"/>
  <c r="AA11" i="6"/>
  <c r="BB11" i="6" s="1"/>
  <c r="D11" i="6"/>
  <c r="U11" i="6"/>
  <c r="AV11" i="6" s="1"/>
  <c r="S11" i="6"/>
  <c r="AT11" i="6" s="1"/>
  <c r="Z11" i="6"/>
  <c r="AN11" i="6"/>
  <c r="AB11" i="6"/>
  <c r="BC11" i="6" s="1"/>
  <c r="Z50" i="6"/>
  <c r="BA50" i="6" s="1"/>
  <c r="AA50" i="6"/>
  <c r="BB50" i="6" s="1"/>
  <c r="T50" i="6"/>
  <c r="U50" i="6"/>
  <c r="AV50" i="6" s="1"/>
  <c r="Q50" i="6"/>
  <c r="V50" i="6"/>
  <c r="AB50" i="6"/>
  <c r="AI50" i="6"/>
  <c r="AD50" i="6"/>
  <c r="BE50" i="6" s="1"/>
  <c r="S50" i="6"/>
  <c r="AT50" i="6" s="1"/>
  <c r="AL50" i="6"/>
  <c r="R50" i="6"/>
  <c r="AS50" i="6" s="1"/>
  <c r="AC50" i="6"/>
  <c r="AJ50" i="6"/>
  <c r="BK50" i="6" s="1"/>
  <c r="AM50" i="6"/>
  <c r="BN50" i="6" s="1"/>
  <c r="AN50" i="6"/>
  <c r="AE50" i="6"/>
  <c r="AK50" i="6"/>
  <c r="BL50" i="6" s="1"/>
  <c r="D50" i="6"/>
  <c r="BH50" i="6" s="1"/>
  <c r="D48" i="6"/>
  <c r="AJ48" i="6"/>
  <c r="BK48" i="6" s="1"/>
  <c r="S48" i="6"/>
  <c r="T48" i="6"/>
  <c r="R48" i="6"/>
  <c r="AS48" i="6" s="1"/>
  <c r="AK48" i="6"/>
  <c r="BL48" i="6" s="1"/>
  <c r="Z48" i="6"/>
  <c r="AD48" i="6"/>
  <c r="BE48" i="6" s="1"/>
  <c r="AB48" i="6"/>
  <c r="Q48" i="6"/>
  <c r="AR48" i="6" s="1"/>
  <c r="AM48" i="6"/>
  <c r="BN48" i="6" s="1"/>
  <c r="AI48" i="6"/>
  <c r="BJ48" i="6" s="1"/>
  <c r="V48" i="6"/>
  <c r="AC48" i="6"/>
  <c r="AN48" i="6"/>
  <c r="AL48" i="6"/>
  <c r="AE48" i="6"/>
  <c r="U48" i="6"/>
  <c r="AV48" i="6" s="1"/>
  <c r="AA48" i="6"/>
  <c r="BB48" i="6" s="1"/>
  <c r="AQ50" i="6"/>
  <c r="AQ11" i="6"/>
  <c r="AQ15" i="6"/>
  <c r="AQ37" i="6"/>
  <c r="AQ83" i="6" s="1"/>
  <c r="AP22" i="11"/>
  <c r="Y17" i="11"/>
  <c r="Y24" i="11"/>
  <c r="Y23" i="11"/>
  <c r="Y69" i="11" s="1"/>
  <c r="S44" i="11"/>
  <c r="AT44" i="11" s="1"/>
  <c r="AN44" i="11"/>
  <c r="AB44" i="11"/>
  <c r="BC44" i="11" s="1"/>
  <c r="AD44" i="11"/>
  <c r="BE44" i="11" s="1"/>
  <c r="D44" i="11"/>
  <c r="AI44" i="11"/>
  <c r="BJ44" i="11" s="1"/>
  <c r="U44" i="11"/>
  <c r="AV44" i="11" s="1"/>
  <c r="AJ44" i="11"/>
  <c r="BK44" i="11" s="1"/>
  <c r="Q44" i="11"/>
  <c r="AR44" i="11" s="1"/>
  <c r="V44" i="11"/>
  <c r="R44" i="11"/>
  <c r="AS44" i="11" s="1"/>
  <c r="Z44" i="11"/>
  <c r="AC44" i="11"/>
  <c r="AA44" i="11"/>
  <c r="BB44" i="11" s="1"/>
  <c r="AE44" i="11"/>
  <c r="AK44" i="11"/>
  <c r="AL44" i="11"/>
  <c r="AM44" i="11"/>
  <c r="BN44" i="11" s="1"/>
  <c r="T44" i="11"/>
  <c r="AA19" i="11"/>
  <c r="BB19" i="11" s="1"/>
  <c r="AM19" i="11"/>
  <c r="BN19" i="11" s="1"/>
  <c r="AD19" i="11"/>
  <c r="BE19" i="11" s="1"/>
  <c r="R19" i="11"/>
  <c r="AS19" i="11" s="1"/>
  <c r="U19" i="11"/>
  <c r="AV19" i="11" s="1"/>
  <c r="AC19" i="11"/>
  <c r="AJ19" i="11"/>
  <c r="BK19" i="11" s="1"/>
  <c r="S19" i="11"/>
  <c r="AT19" i="11" s="1"/>
  <c r="AB19" i="11"/>
  <c r="AL19" i="11"/>
  <c r="Z19" i="11"/>
  <c r="BA19" i="11" s="1"/>
  <c r="AE19" i="11"/>
  <c r="AK19" i="11"/>
  <c r="BL19" i="11" s="1"/>
  <c r="AN19" i="11"/>
  <c r="AI19" i="11"/>
  <c r="V19" i="11"/>
  <c r="D19" i="11"/>
  <c r="Q19" i="11"/>
  <c r="T19" i="11"/>
  <c r="R33" i="11"/>
  <c r="AS33" i="11" s="1"/>
  <c r="AD33" i="11"/>
  <c r="BE33" i="11" s="1"/>
  <c r="Q33" i="11"/>
  <c r="AR33" i="11" s="1"/>
  <c r="AJ33" i="11"/>
  <c r="BK33" i="11" s="1"/>
  <c r="AM33" i="11"/>
  <c r="BN33" i="11" s="1"/>
  <c r="Z33" i="11"/>
  <c r="V33" i="11"/>
  <c r="AK33" i="11"/>
  <c r="AL33" i="11"/>
  <c r="AB33" i="11"/>
  <c r="BC33" i="11" s="1"/>
  <c r="AE33" i="11"/>
  <c r="AI33" i="11"/>
  <c r="BJ33" i="11" s="1"/>
  <c r="AC33" i="11"/>
  <c r="D33" i="11"/>
  <c r="S33" i="11"/>
  <c r="AN33" i="11"/>
  <c r="AA33" i="11"/>
  <c r="BB33" i="11" s="1"/>
  <c r="T33" i="11"/>
  <c r="U33" i="11"/>
  <c r="AV33" i="11" s="1"/>
  <c r="AA31" i="11"/>
  <c r="BB31" i="11" s="1"/>
  <c r="AM31" i="11"/>
  <c r="BN31" i="11" s="1"/>
  <c r="AE31" i="11"/>
  <c r="R31" i="11"/>
  <c r="AS31" i="11" s="1"/>
  <c r="AN31" i="11"/>
  <c r="AK31" i="11"/>
  <c r="BL31" i="11" s="1"/>
  <c r="AD31" i="11"/>
  <c r="BE31" i="11" s="1"/>
  <c r="AI31" i="11"/>
  <c r="AC31" i="11"/>
  <c r="AB31" i="11"/>
  <c r="AL31" i="11"/>
  <c r="Z31" i="11"/>
  <c r="BA31" i="11" s="1"/>
  <c r="U31" i="11"/>
  <c r="AV31" i="11" s="1"/>
  <c r="D31" i="11"/>
  <c r="Q31" i="11"/>
  <c r="V31" i="11"/>
  <c r="AJ31" i="11"/>
  <c r="BK31" i="11" s="1"/>
  <c r="S31" i="11"/>
  <c r="AT31" i="11" s="1"/>
  <c r="T31" i="11"/>
  <c r="D45" i="11"/>
  <c r="AB45" i="11"/>
  <c r="BC45" i="11" s="1"/>
  <c r="U45" i="11"/>
  <c r="AV45" i="11" s="1"/>
  <c r="R45" i="11"/>
  <c r="AS45" i="11" s="1"/>
  <c r="S45" i="11"/>
  <c r="AT45" i="11" s="1"/>
  <c r="AC45" i="11"/>
  <c r="AA45" i="11"/>
  <c r="BB45" i="11" s="1"/>
  <c r="AM45" i="11"/>
  <c r="BN45" i="11" s="1"/>
  <c r="AE45" i="11"/>
  <c r="AK45" i="11"/>
  <c r="AJ45" i="11"/>
  <c r="BK45" i="11" s="1"/>
  <c r="T45" i="11"/>
  <c r="Q45" i="11"/>
  <c r="AR45" i="11" s="1"/>
  <c r="AN45" i="11"/>
  <c r="AD45" i="11"/>
  <c r="BE45" i="11" s="1"/>
  <c r="AI45" i="11"/>
  <c r="BJ45" i="11" s="1"/>
  <c r="V45" i="11"/>
  <c r="Z45" i="11"/>
  <c r="BA45" i="11" s="1"/>
  <c r="AL45" i="11"/>
  <c r="W17" i="11"/>
  <c r="W15" i="11"/>
  <c r="W19" i="11"/>
  <c r="X31" i="6"/>
  <c r="W77" i="6" s="1"/>
  <c r="X12" i="6"/>
  <c r="X11" i="6"/>
  <c r="X39" i="6"/>
  <c r="W33" i="6"/>
  <c r="Y79" i="6" s="1"/>
  <c r="W24" i="6"/>
  <c r="W30" i="6"/>
  <c r="G37" i="5" s="1"/>
  <c r="W37" i="6"/>
  <c r="Y32" i="6"/>
  <c r="Y23" i="6"/>
  <c r="Y69" i="6" s="1"/>
  <c r="Y27" i="6"/>
  <c r="Y39" i="6"/>
  <c r="Y46" i="6"/>
  <c r="Y17" i="6"/>
  <c r="AO23" i="6"/>
  <c r="AO41" i="6"/>
  <c r="AO29" i="6"/>
  <c r="DD35" i="6"/>
  <c r="DI35" i="6" s="1"/>
  <c r="DB35" i="6"/>
  <c r="DG35" i="6" s="1"/>
  <c r="DC35" i="6"/>
  <c r="DH35" i="6" s="1"/>
  <c r="DA35" i="6"/>
  <c r="DF35" i="6" s="1"/>
  <c r="DB31" i="6"/>
  <c r="DG31" i="6" s="1"/>
  <c r="DA31" i="6"/>
  <c r="DF31" i="6" s="1"/>
  <c r="DC31" i="6"/>
  <c r="DH31" i="6" s="1"/>
  <c r="DD31" i="6"/>
  <c r="DI31" i="6" s="1"/>
  <c r="DA14" i="6"/>
  <c r="DF14" i="6" s="1"/>
  <c r="DC14" i="6"/>
  <c r="DH14" i="6" s="1"/>
  <c r="DD14" i="6"/>
  <c r="DI14" i="6" s="1"/>
  <c r="DB14" i="6"/>
  <c r="DG14" i="6" s="1"/>
  <c r="DC27" i="6"/>
  <c r="DH27" i="6" s="1"/>
  <c r="DA27" i="6"/>
  <c r="DF27" i="6" s="1"/>
  <c r="DD27" i="6"/>
  <c r="DI27" i="6" s="1"/>
  <c r="DB27" i="6"/>
  <c r="DG27" i="6" s="1"/>
  <c r="DC22" i="6"/>
  <c r="DH22" i="6" s="1"/>
  <c r="DD22" i="6"/>
  <c r="DI22" i="6" s="1"/>
  <c r="DA22" i="6"/>
  <c r="DF22" i="6" s="1"/>
  <c r="DB22" i="6"/>
  <c r="DG22" i="6" s="1"/>
  <c r="AQ42" i="11"/>
  <c r="AQ39" i="11"/>
  <c r="AQ19" i="11"/>
  <c r="AQ50" i="11"/>
  <c r="AF32" i="6"/>
  <c r="AF11" i="6"/>
  <c r="AF41" i="6"/>
  <c r="AF30" i="6"/>
  <c r="AL49" i="6"/>
  <c r="V49" i="6"/>
  <c r="Q49" i="6"/>
  <c r="AR49" i="6" s="1"/>
  <c r="AE49" i="6"/>
  <c r="U49" i="6"/>
  <c r="AV49" i="6" s="1"/>
  <c r="AM49" i="6"/>
  <c r="BN49" i="6" s="1"/>
  <c r="D49" i="6"/>
  <c r="AJ49" i="6"/>
  <c r="BK49" i="6" s="1"/>
  <c r="AB49" i="6"/>
  <c r="AI49" i="6"/>
  <c r="BJ49" i="6" s="1"/>
  <c r="AD49" i="6"/>
  <c r="BE49" i="6" s="1"/>
  <c r="AK49" i="6"/>
  <c r="BL49" i="6" s="1"/>
  <c r="Z49" i="6"/>
  <c r="AN49" i="6"/>
  <c r="S49" i="6"/>
  <c r="AC49" i="6"/>
  <c r="R49" i="6"/>
  <c r="AS49" i="6" s="1"/>
  <c r="T49" i="6"/>
  <c r="AA49" i="6"/>
  <c r="BB49" i="6" s="1"/>
  <c r="S48" i="11"/>
  <c r="AT48" i="11" s="1"/>
  <c r="AD48" i="11"/>
  <c r="BE48" i="11" s="1"/>
  <c r="D48" i="11"/>
  <c r="AB48" i="11"/>
  <c r="BC48" i="11" s="1"/>
  <c r="T48" i="11"/>
  <c r="R48" i="11"/>
  <c r="AS48" i="11" s="1"/>
  <c r="AI48" i="11"/>
  <c r="BJ48" i="11" s="1"/>
  <c r="U48" i="11"/>
  <c r="AV48" i="11" s="1"/>
  <c r="AA48" i="11"/>
  <c r="BB48" i="11" s="1"/>
  <c r="AE48" i="11"/>
  <c r="AL48" i="11"/>
  <c r="AJ48" i="11"/>
  <c r="BK48" i="11" s="1"/>
  <c r="AN48" i="11"/>
  <c r="AK48" i="11"/>
  <c r="AC48" i="11"/>
  <c r="Q48" i="11"/>
  <c r="AR48" i="11" s="1"/>
  <c r="AM48" i="11"/>
  <c r="BN48" i="11" s="1"/>
  <c r="Z48" i="11"/>
  <c r="V48" i="11"/>
  <c r="AH19" i="6"/>
  <c r="AH13" i="11"/>
  <c r="X141" i="11"/>
  <c r="AG24" i="6"/>
  <c r="AI34" i="6"/>
  <c r="AN34" i="6"/>
  <c r="S34" i="6"/>
  <c r="AT34" i="6" s="1"/>
  <c r="Z34" i="6"/>
  <c r="AM34" i="6"/>
  <c r="BN34" i="6" s="1"/>
  <c r="AL34" i="6"/>
  <c r="AE34" i="6"/>
  <c r="AJ34" i="6"/>
  <c r="BK34" i="6" s="1"/>
  <c r="AA34" i="6"/>
  <c r="BB34" i="6" s="1"/>
  <c r="Q34" i="6"/>
  <c r="AR34" i="6" s="1"/>
  <c r="U34" i="6"/>
  <c r="AV34" i="6" s="1"/>
  <c r="AD34" i="6"/>
  <c r="BE34" i="6" s="1"/>
  <c r="R34" i="6"/>
  <c r="AS34" i="6" s="1"/>
  <c r="V34" i="6"/>
  <c r="D34" i="6"/>
  <c r="AB34" i="6"/>
  <c r="AC34" i="6"/>
  <c r="AK34" i="6"/>
  <c r="BL34" i="6" s="1"/>
  <c r="T34" i="6"/>
  <c r="AI16" i="6"/>
  <c r="BJ16" i="6" s="1"/>
  <c r="AN16" i="6"/>
  <c r="U16" i="6"/>
  <c r="AV16" i="6" s="1"/>
  <c r="AD16" i="6"/>
  <c r="BE16" i="6" s="1"/>
  <c r="D16" i="6"/>
  <c r="AJ16" i="6"/>
  <c r="BK16" i="6" s="1"/>
  <c r="S16" i="6"/>
  <c r="Z16" i="6"/>
  <c r="AA16" i="6"/>
  <c r="BB16" i="6" s="1"/>
  <c r="AB16" i="6"/>
  <c r="Q16" i="6"/>
  <c r="AR16" i="6" s="1"/>
  <c r="AM16" i="6"/>
  <c r="BN16" i="6" s="1"/>
  <c r="AK16" i="6"/>
  <c r="BL16" i="6" s="1"/>
  <c r="AC16" i="6"/>
  <c r="R16" i="6"/>
  <c r="AS16" i="6" s="1"/>
  <c r="AL16" i="6"/>
  <c r="AE16" i="6"/>
  <c r="T16" i="6"/>
  <c r="V16" i="6"/>
  <c r="U40" i="6"/>
  <c r="AV40" i="6" s="1"/>
  <c r="AA40" i="6"/>
  <c r="BB40" i="6" s="1"/>
  <c r="D40" i="6"/>
  <c r="AJ40" i="6"/>
  <c r="BK40" i="6" s="1"/>
  <c r="AK40" i="6"/>
  <c r="BL40" i="6" s="1"/>
  <c r="AC40" i="6"/>
  <c r="AE40" i="6"/>
  <c r="S40" i="6"/>
  <c r="AT40" i="6" s="1"/>
  <c r="Q40" i="6"/>
  <c r="AN40" i="6"/>
  <c r="AB40" i="6"/>
  <c r="AI40" i="6"/>
  <c r="AD40" i="6"/>
  <c r="BE40" i="6" s="1"/>
  <c r="Z40" i="6"/>
  <c r="AM40" i="6"/>
  <c r="BN40" i="6" s="1"/>
  <c r="T40" i="6"/>
  <c r="V40" i="6"/>
  <c r="AL40" i="6"/>
  <c r="R40" i="6"/>
  <c r="AS40" i="6" s="1"/>
  <c r="AL43" i="6"/>
  <c r="AE43" i="6"/>
  <c r="S43" i="6"/>
  <c r="Z43" i="6"/>
  <c r="BA43" i="6" s="1"/>
  <c r="AA43" i="6"/>
  <c r="BB43" i="6" s="1"/>
  <c r="U43" i="6"/>
  <c r="AV43" i="6" s="1"/>
  <c r="AM43" i="6"/>
  <c r="BN43" i="6" s="1"/>
  <c r="Q43" i="6"/>
  <c r="AR43" i="6" s="1"/>
  <c r="AD43" i="6"/>
  <c r="BE43" i="6" s="1"/>
  <c r="AK43" i="6"/>
  <c r="AC43" i="6"/>
  <c r="AI43" i="6"/>
  <c r="BJ43" i="6" s="1"/>
  <c r="AJ43" i="6"/>
  <c r="BK43" i="6" s="1"/>
  <c r="V43" i="6"/>
  <c r="AN43" i="6"/>
  <c r="R43" i="6"/>
  <c r="AS43" i="6" s="1"/>
  <c r="D43" i="6"/>
  <c r="BH43" i="6" s="1"/>
  <c r="AB43" i="6"/>
  <c r="T43" i="6"/>
  <c r="Z10" i="6"/>
  <c r="AN10" i="6"/>
  <c r="T10" i="6"/>
  <c r="AD10" i="6"/>
  <c r="BE10" i="6" s="1"/>
  <c r="AJ10" i="6"/>
  <c r="BK10" i="6" s="1"/>
  <c r="AA10" i="6"/>
  <c r="BB10" i="6" s="1"/>
  <c r="D10" i="6"/>
  <c r="U10" i="6"/>
  <c r="AV10" i="6" s="1"/>
  <c r="AB10" i="6"/>
  <c r="Q10" i="6"/>
  <c r="AR10" i="6" s="1"/>
  <c r="V10" i="6"/>
  <c r="AK10" i="6"/>
  <c r="AI10" i="6"/>
  <c r="AE10" i="6"/>
  <c r="S10" i="6"/>
  <c r="AC10" i="6"/>
  <c r="R10" i="6"/>
  <c r="AS10" i="6" s="1"/>
  <c r="AL10" i="6"/>
  <c r="AM10" i="6"/>
  <c r="BN10" i="6" s="1"/>
  <c r="AQ46" i="6"/>
  <c r="AQ42" i="6"/>
  <c r="Y12" i="11"/>
  <c r="Q41" i="11"/>
  <c r="AR41" i="11" s="1"/>
  <c r="AC41" i="11"/>
  <c r="S41" i="11"/>
  <c r="T41" i="11"/>
  <c r="AM41" i="11"/>
  <c r="BN41" i="11" s="1"/>
  <c r="V41" i="11"/>
  <c r="Z41" i="11"/>
  <c r="BA41" i="11" s="1"/>
  <c r="AE41" i="11"/>
  <c r="D41" i="11"/>
  <c r="AK41" i="11"/>
  <c r="BL41" i="11" s="1"/>
  <c r="AD41" i="11"/>
  <c r="BE41" i="11" s="1"/>
  <c r="R41" i="11"/>
  <c r="AS41" i="11" s="1"/>
  <c r="AB41" i="11"/>
  <c r="BC41" i="11" s="1"/>
  <c r="AL41" i="11"/>
  <c r="AA41" i="11"/>
  <c r="BB41" i="11" s="1"/>
  <c r="AI41" i="11"/>
  <c r="AN41" i="11"/>
  <c r="AJ41" i="11"/>
  <c r="BK41" i="11" s="1"/>
  <c r="U41" i="11"/>
  <c r="AV41" i="11" s="1"/>
  <c r="Q16" i="11"/>
  <c r="AR16" i="11" s="1"/>
  <c r="U16" i="11"/>
  <c r="AV16" i="11" s="1"/>
  <c r="Z16" i="11"/>
  <c r="BA16" i="11" s="1"/>
  <c r="AE16" i="11"/>
  <c r="D16" i="11"/>
  <c r="AK16" i="11"/>
  <c r="V16" i="11"/>
  <c r="AA16" i="11"/>
  <c r="BB16" i="11" s="1"/>
  <c r="S16" i="11"/>
  <c r="AL16" i="11"/>
  <c r="AJ16" i="11"/>
  <c r="BK16" i="11" s="1"/>
  <c r="AD16" i="11"/>
  <c r="BE16" i="11" s="1"/>
  <c r="T16" i="11"/>
  <c r="R16" i="11"/>
  <c r="AS16" i="11" s="1"/>
  <c r="AN16" i="11"/>
  <c r="AB16" i="11"/>
  <c r="BC16" i="11" s="1"/>
  <c r="AM16" i="11"/>
  <c r="BN16" i="11" s="1"/>
  <c r="AI16" i="11"/>
  <c r="AC16" i="11"/>
  <c r="S18" i="11"/>
  <c r="V18" i="11"/>
  <c r="D18" i="11"/>
  <c r="AK18" i="11"/>
  <c r="BL18" i="11" s="1"/>
  <c r="U18" i="11"/>
  <c r="AV18" i="11" s="1"/>
  <c r="AJ18" i="11"/>
  <c r="BK18" i="11" s="1"/>
  <c r="AB18" i="11"/>
  <c r="BC18" i="11" s="1"/>
  <c r="AL18" i="11"/>
  <c r="AA18" i="11"/>
  <c r="BB18" i="11" s="1"/>
  <c r="AN18" i="11"/>
  <c r="AM18" i="11"/>
  <c r="BN18" i="11" s="1"/>
  <c r="R18" i="11"/>
  <c r="AS18" i="11" s="1"/>
  <c r="T18" i="11"/>
  <c r="AI18" i="11"/>
  <c r="AD18" i="11"/>
  <c r="BE18" i="11" s="1"/>
  <c r="Q18" i="11"/>
  <c r="AE18" i="11"/>
  <c r="Z18" i="11"/>
  <c r="BA18" i="11" s="1"/>
  <c r="AC18" i="11"/>
  <c r="AI21" i="11"/>
  <c r="BJ21" i="11" s="1"/>
  <c r="AD21" i="11"/>
  <c r="BE21" i="11" s="1"/>
  <c r="D21" i="11"/>
  <c r="Z21" i="11"/>
  <c r="BA21" i="11" s="1"/>
  <c r="AM21" i="11"/>
  <c r="BN21" i="11" s="1"/>
  <c r="AA21" i="11"/>
  <c r="BB21" i="11" s="1"/>
  <c r="S21" i="11"/>
  <c r="AT21" i="11" s="1"/>
  <c r="AJ21" i="11"/>
  <c r="BK21" i="11" s="1"/>
  <c r="U21" i="11"/>
  <c r="AV21" i="11" s="1"/>
  <c r="AC21" i="11"/>
  <c r="R21" i="11"/>
  <c r="AS21" i="11" s="1"/>
  <c r="AE21" i="11"/>
  <c r="AB21" i="11"/>
  <c r="AN21" i="11"/>
  <c r="Q21" i="11"/>
  <c r="AL21" i="11"/>
  <c r="AK21" i="11"/>
  <c r="AK67" i="11" s="1"/>
  <c r="T21" i="11"/>
  <c r="V21" i="11"/>
  <c r="AK27" i="11"/>
  <c r="BL27" i="11" s="1"/>
  <c r="V27" i="11"/>
  <c r="Z27" i="11"/>
  <c r="AB27" i="11"/>
  <c r="T27" i="11"/>
  <c r="Q27" i="11"/>
  <c r="AC27" i="11"/>
  <c r="D27" i="11"/>
  <c r="S27" i="11"/>
  <c r="AT27" i="11" s="1"/>
  <c r="AN27" i="11"/>
  <c r="AJ27" i="11"/>
  <c r="BK27" i="11" s="1"/>
  <c r="AL27" i="11"/>
  <c r="R27" i="11"/>
  <c r="AS27" i="11" s="1"/>
  <c r="AD27" i="11"/>
  <c r="BE27" i="11" s="1"/>
  <c r="AM27" i="11"/>
  <c r="BN27" i="11" s="1"/>
  <c r="AE27" i="11"/>
  <c r="U27" i="11"/>
  <c r="AV27" i="11" s="1"/>
  <c r="AA27" i="11"/>
  <c r="BB27" i="11" s="1"/>
  <c r="AI27" i="11"/>
  <c r="W21" i="11"/>
  <c r="X33" i="6"/>
  <c r="X14" i="6"/>
  <c r="X46" i="6"/>
  <c r="X15" i="6"/>
  <c r="X19" i="6"/>
  <c r="W11" i="6"/>
  <c r="X102" i="6" s="1"/>
  <c r="W12" i="6"/>
  <c r="Y58" i="6" s="1"/>
  <c r="W50" i="6"/>
  <c r="W34" i="6"/>
  <c r="W14" i="6"/>
  <c r="Y49" i="6"/>
  <c r="Y24" i="6"/>
  <c r="Y16" i="6"/>
  <c r="Y11" i="6"/>
  <c r="AO13" i="6"/>
  <c r="AO22" i="6"/>
  <c r="AO10" i="6"/>
  <c r="AO44" i="6"/>
  <c r="AO45" i="6"/>
  <c r="DC11" i="6"/>
  <c r="DH11" i="6" s="1"/>
  <c r="DD11" i="6"/>
  <c r="DI11" i="6" s="1"/>
  <c r="DA11" i="6"/>
  <c r="DF11" i="6" s="1"/>
  <c r="DB11" i="6"/>
  <c r="DG11" i="6" s="1"/>
  <c r="DC45" i="6"/>
  <c r="DH45" i="6" s="1"/>
  <c r="DD45" i="6"/>
  <c r="DI45" i="6" s="1"/>
  <c r="DA45" i="6"/>
  <c r="DF45" i="6" s="1"/>
  <c r="DB45" i="6"/>
  <c r="DG45" i="6" s="1"/>
  <c r="DA18" i="6"/>
  <c r="DF18" i="6" s="1"/>
  <c r="DB18" i="6"/>
  <c r="DG18" i="6" s="1"/>
  <c r="DC18" i="6"/>
  <c r="DH18" i="6" s="1"/>
  <c r="DD18" i="6"/>
  <c r="DI18" i="6" s="1"/>
  <c r="DA13" i="6"/>
  <c r="DF13" i="6" s="1"/>
  <c r="DC13" i="6"/>
  <c r="DH13" i="6" s="1"/>
  <c r="DD13" i="6"/>
  <c r="DI13" i="6" s="1"/>
  <c r="DB13" i="6"/>
  <c r="DG13" i="6" s="1"/>
  <c r="DB36" i="6"/>
  <c r="DG36" i="6" s="1"/>
  <c r="DD36" i="6"/>
  <c r="DI36" i="6" s="1"/>
  <c r="DC36" i="6"/>
  <c r="DH36" i="6" s="1"/>
  <c r="DA36" i="6"/>
  <c r="DF36" i="6" s="1"/>
  <c r="AQ34" i="11"/>
  <c r="AQ46" i="11"/>
  <c r="AF16" i="6"/>
  <c r="AF62" i="6" s="1"/>
  <c r="AF12" i="6"/>
  <c r="AF20" i="6"/>
  <c r="AF66" i="6" s="1"/>
  <c r="AH70" i="11"/>
  <c r="D24" i="6"/>
  <c r="AJ24" i="6"/>
  <c r="BK24" i="6" s="1"/>
  <c r="AK24" i="6"/>
  <c r="Q24" i="6"/>
  <c r="AR24" i="6" s="1"/>
  <c r="R24" i="6"/>
  <c r="AS24" i="6" s="1"/>
  <c r="AB24" i="6"/>
  <c r="AL24" i="6"/>
  <c r="AN24" i="6"/>
  <c r="S24" i="6"/>
  <c r="Z24" i="6"/>
  <c r="V24" i="6"/>
  <c r="AI24" i="6"/>
  <c r="BJ24" i="6" s="1"/>
  <c r="AE24" i="6"/>
  <c r="AC24" i="6"/>
  <c r="AM24" i="6"/>
  <c r="BN24" i="6" s="1"/>
  <c r="T24" i="6"/>
  <c r="AA24" i="6"/>
  <c r="BB24" i="6" s="1"/>
  <c r="U24" i="6"/>
  <c r="AV24" i="6" s="1"/>
  <c r="AD24" i="6"/>
  <c r="BE24" i="6" s="1"/>
  <c r="AB40" i="11"/>
  <c r="AL40" i="11"/>
  <c r="AI40" i="11"/>
  <c r="BJ40" i="11" s="1"/>
  <c r="AD40" i="11"/>
  <c r="BE40" i="11" s="1"/>
  <c r="S40" i="11"/>
  <c r="U40" i="11"/>
  <c r="AV40" i="11" s="1"/>
  <c r="D40" i="11"/>
  <c r="AM40" i="11"/>
  <c r="BN40" i="11" s="1"/>
  <c r="AE40" i="11"/>
  <c r="AA40" i="11"/>
  <c r="BB40" i="11" s="1"/>
  <c r="Q40" i="11"/>
  <c r="AR40" i="11" s="1"/>
  <c r="AC40" i="11"/>
  <c r="R40" i="11"/>
  <c r="AS40" i="11" s="1"/>
  <c r="AK40" i="11"/>
  <c r="T40" i="11"/>
  <c r="AJ40" i="11"/>
  <c r="BK40" i="11" s="1"/>
  <c r="AN40" i="11"/>
  <c r="Z40" i="11"/>
  <c r="V40" i="11"/>
  <c r="DB12" i="6"/>
  <c r="DG12" i="6" s="1"/>
  <c r="DC12" i="6"/>
  <c r="DH12" i="6" s="1"/>
  <c r="DD12" i="6"/>
  <c r="DI12" i="6" s="1"/>
  <c r="DA12" i="6"/>
  <c r="DF12" i="6" s="1"/>
  <c r="AP13" i="6"/>
  <c r="AF12" i="11"/>
  <c r="AL39" i="6"/>
  <c r="AA39" i="6"/>
  <c r="BB39" i="6" s="1"/>
  <c r="D39" i="6"/>
  <c r="AJ39" i="6"/>
  <c r="BK39" i="6" s="1"/>
  <c r="AK39" i="6"/>
  <c r="Q39" i="6"/>
  <c r="AR39" i="6" s="1"/>
  <c r="R39" i="6"/>
  <c r="AS39" i="6" s="1"/>
  <c r="S39" i="6"/>
  <c r="AC39" i="6"/>
  <c r="V39" i="6"/>
  <c r="Z39" i="6"/>
  <c r="BA39" i="6" s="1"/>
  <c r="T39" i="6"/>
  <c r="U39" i="6"/>
  <c r="AV39" i="6" s="1"/>
  <c r="AD39" i="6"/>
  <c r="BE39" i="6" s="1"/>
  <c r="AB39" i="6"/>
  <c r="AE39" i="6"/>
  <c r="AM39" i="6"/>
  <c r="BN39" i="6" s="1"/>
  <c r="AN39" i="6"/>
  <c r="AI39" i="6"/>
  <c r="Z42" i="6"/>
  <c r="BA42" i="6" s="1"/>
  <c r="AA42" i="6"/>
  <c r="BB42" i="6" s="1"/>
  <c r="AL42" i="6"/>
  <c r="AM42" i="6"/>
  <c r="BN42" i="6" s="1"/>
  <c r="AC42" i="6"/>
  <c r="V42" i="6"/>
  <c r="T42" i="6"/>
  <c r="AD42" i="6"/>
  <c r="BE42" i="6" s="1"/>
  <c r="AJ42" i="6"/>
  <c r="BK42" i="6" s="1"/>
  <c r="R42" i="6"/>
  <c r="AS42" i="6" s="1"/>
  <c r="D42" i="6"/>
  <c r="U42" i="6"/>
  <c r="AV42" i="6" s="1"/>
  <c r="AK42" i="6"/>
  <c r="BL42" i="6" s="1"/>
  <c r="Q42" i="6"/>
  <c r="AR42" i="6" s="1"/>
  <c r="AN42" i="6"/>
  <c r="S42" i="6"/>
  <c r="AT42" i="6" s="1"/>
  <c r="AI42" i="6"/>
  <c r="AE42" i="6"/>
  <c r="AB42" i="6"/>
  <c r="BC42" i="6" s="1"/>
  <c r="Z41" i="6"/>
  <c r="AA41" i="6"/>
  <c r="BB41" i="6" s="1"/>
  <c r="AJ41" i="6"/>
  <c r="BK41" i="6" s="1"/>
  <c r="AN41" i="6"/>
  <c r="D41" i="6"/>
  <c r="U41" i="6"/>
  <c r="AV41" i="6" s="1"/>
  <c r="S41" i="6"/>
  <c r="AI41" i="6"/>
  <c r="AD41" i="6"/>
  <c r="BE41" i="6" s="1"/>
  <c r="AK41" i="6"/>
  <c r="BL41" i="6" s="1"/>
  <c r="AC41" i="6"/>
  <c r="AM41" i="6"/>
  <c r="BN41" i="6" s="1"/>
  <c r="AB41" i="6"/>
  <c r="BC41" i="6" s="1"/>
  <c r="Q41" i="6"/>
  <c r="V41" i="6"/>
  <c r="AL41" i="6"/>
  <c r="AE41" i="6"/>
  <c r="T41" i="6"/>
  <c r="R41" i="6"/>
  <c r="AS41" i="6" s="1"/>
  <c r="AJ26" i="6"/>
  <c r="BK26" i="6" s="1"/>
  <c r="AM26" i="6"/>
  <c r="BN26" i="6" s="1"/>
  <c r="Z26" i="6"/>
  <c r="BA26" i="6" s="1"/>
  <c r="R26" i="6"/>
  <c r="AS26" i="6" s="1"/>
  <c r="Q26" i="6"/>
  <c r="V26" i="6"/>
  <c r="T26" i="6"/>
  <c r="AD26" i="6"/>
  <c r="BE26" i="6" s="1"/>
  <c r="AI26" i="6"/>
  <c r="S26" i="6"/>
  <c r="AT26" i="6" s="1"/>
  <c r="AC26" i="6"/>
  <c r="AK26" i="6"/>
  <c r="BL26" i="6" s="1"/>
  <c r="AL26" i="6"/>
  <c r="U26" i="6"/>
  <c r="AV26" i="6" s="1"/>
  <c r="AN26" i="6"/>
  <c r="AA26" i="6"/>
  <c r="BB26" i="6" s="1"/>
  <c r="AE26" i="6"/>
  <c r="D26" i="6"/>
  <c r="AB26" i="6"/>
  <c r="D38" i="6"/>
  <c r="AJ38" i="6"/>
  <c r="BK38" i="6" s="1"/>
  <c r="S38" i="6"/>
  <c r="Z38" i="6"/>
  <c r="BA38" i="6" s="1"/>
  <c r="AN38" i="6"/>
  <c r="AB38" i="6"/>
  <c r="T38" i="6"/>
  <c r="AE38" i="6"/>
  <c r="AK38" i="6"/>
  <c r="AI38" i="6"/>
  <c r="V38" i="6"/>
  <c r="Q38" i="6"/>
  <c r="AR38" i="6" s="1"/>
  <c r="AA38" i="6"/>
  <c r="BB38" i="6" s="1"/>
  <c r="AL38" i="6"/>
  <c r="AM38" i="6"/>
  <c r="BN38" i="6" s="1"/>
  <c r="AC38" i="6"/>
  <c r="AD38" i="6"/>
  <c r="BE38" i="6" s="1"/>
  <c r="U38" i="6"/>
  <c r="AV38" i="6" s="1"/>
  <c r="R38" i="6"/>
  <c r="AS38" i="6" s="1"/>
  <c r="AO42" i="11"/>
  <c r="AQ38" i="6"/>
  <c r="AQ18" i="6"/>
  <c r="AQ40" i="6"/>
  <c r="AQ16" i="6"/>
  <c r="Y42" i="11"/>
  <c r="AJ23" i="11"/>
  <c r="BK23" i="11" s="1"/>
  <c r="V23" i="11"/>
  <c r="T23" i="11"/>
  <c r="AA23" i="11"/>
  <c r="BB23" i="11" s="1"/>
  <c r="AD23" i="11"/>
  <c r="BE23" i="11" s="1"/>
  <c r="AK23" i="11"/>
  <c r="R23" i="11"/>
  <c r="AS23" i="11" s="1"/>
  <c r="AC23" i="11"/>
  <c r="AB23" i="11"/>
  <c r="AL23" i="11"/>
  <c r="S23" i="11"/>
  <c r="AT23" i="11" s="1"/>
  <c r="Z23" i="11"/>
  <c r="AI23" i="11"/>
  <c r="BJ23" i="11" s="1"/>
  <c r="U23" i="11"/>
  <c r="AV23" i="11" s="1"/>
  <c r="AM23" i="11"/>
  <c r="BN23" i="11" s="1"/>
  <c r="AE23" i="11"/>
  <c r="D23" i="11"/>
  <c r="Q23" i="11"/>
  <c r="AN23" i="11"/>
  <c r="AJ22" i="11"/>
  <c r="BK22" i="11" s="1"/>
  <c r="U22" i="11"/>
  <c r="AV22" i="11" s="1"/>
  <c r="Q22" i="11"/>
  <c r="AR22" i="11" s="1"/>
  <c r="S22" i="11"/>
  <c r="AT22" i="11" s="1"/>
  <c r="AK22" i="11"/>
  <c r="AE22" i="11"/>
  <c r="AB22" i="11"/>
  <c r="BC22" i="11" s="1"/>
  <c r="AM22" i="11"/>
  <c r="BN22" i="11" s="1"/>
  <c r="AI22" i="11"/>
  <c r="AD22" i="11"/>
  <c r="BE22" i="11" s="1"/>
  <c r="D22" i="11"/>
  <c r="Z22" i="11"/>
  <c r="BA22" i="11" s="1"/>
  <c r="AN22" i="11"/>
  <c r="AA22" i="11"/>
  <c r="BB22" i="11" s="1"/>
  <c r="T22" i="11"/>
  <c r="AL22" i="11"/>
  <c r="R22" i="11"/>
  <c r="AS22" i="11" s="1"/>
  <c r="AC22" i="11"/>
  <c r="V22" i="11"/>
  <c r="Z35" i="11"/>
  <c r="BA35" i="11" s="1"/>
  <c r="AD35" i="11"/>
  <c r="BE35" i="11" s="1"/>
  <c r="Q35" i="11"/>
  <c r="AR35" i="11" s="1"/>
  <c r="V35" i="11"/>
  <c r="AB35" i="11"/>
  <c r="AM35" i="11"/>
  <c r="BN35" i="11" s="1"/>
  <c r="AI35" i="11"/>
  <c r="BJ35" i="11" s="1"/>
  <c r="AL35" i="11"/>
  <c r="D35" i="11"/>
  <c r="AK35" i="11"/>
  <c r="BL35" i="11" s="1"/>
  <c r="AC35" i="11"/>
  <c r="AA35" i="11"/>
  <c r="BB35" i="11" s="1"/>
  <c r="S35" i="11"/>
  <c r="AT35" i="11" s="1"/>
  <c r="T35" i="11"/>
  <c r="AJ35" i="11"/>
  <c r="BK35" i="11" s="1"/>
  <c r="U35" i="11"/>
  <c r="AV35" i="11" s="1"/>
  <c r="AN35" i="11"/>
  <c r="R35" i="11"/>
  <c r="AS35" i="11" s="1"/>
  <c r="AE35" i="11"/>
  <c r="AB36" i="11"/>
  <c r="BC36" i="11" s="1"/>
  <c r="AL36" i="11"/>
  <c r="AI36" i="11"/>
  <c r="AN36" i="11"/>
  <c r="S36" i="11"/>
  <c r="AT36" i="11" s="1"/>
  <c r="AE36" i="11"/>
  <c r="D36" i="11"/>
  <c r="AM36" i="11"/>
  <c r="BN36" i="11" s="1"/>
  <c r="T36" i="11"/>
  <c r="R36" i="11"/>
  <c r="AS36" i="11" s="1"/>
  <c r="AK36" i="11"/>
  <c r="AK82" i="11" s="1"/>
  <c r="AD36" i="11"/>
  <c r="BE36" i="11" s="1"/>
  <c r="AJ36" i="11"/>
  <c r="BK36" i="11" s="1"/>
  <c r="V36" i="11"/>
  <c r="AA36" i="11"/>
  <c r="BB36" i="11" s="1"/>
  <c r="Z36" i="11"/>
  <c r="BA36" i="11" s="1"/>
  <c r="Q36" i="11"/>
  <c r="U36" i="11"/>
  <c r="AV36" i="11" s="1"/>
  <c r="AC36" i="11"/>
  <c r="AA26" i="11"/>
  <c r="BB26" i="11" s="1"/>
  <c r="U26" i="11"/>
  <c r="AV26" i="11" s="1"/>
  <c r="AC26" i="11"/>
  <c r="R26" i="11"/>
  <c r="AS26" i="11" s="1"/>
  <c r="AN26" i="11"/>
  <c r="AD26" i="11"/>
  <c r="BE26" i="11" s="1"/>
  <c r="AM26" i="11"/>
  <c r="BN26" i="11" s="1"/>
  <c r="AI26" i="11"/>
  <c r="BJ26" i="11" s="1"/>
  <c r="AE26" i="11"/>
  <c r="Z26" i="11"/>
  <c r="Q26" i="11"/>
  <c r="V26" i="11"/>
  <c r="AK26" i="11"/>
  <c r="T26" i="11"/>
  <c r="AB26" i="11"/>
  <c r="BC26" i="11" s="1"/>
  <c r="D26" i="11"/>
  <c r="S26" i="11"/>
  <c r="AT26" i="11" s="1"/>
  <c r="AL26" i="11"/>
  <c r="AJ26" i="11"/>
  <c r="BK26" i="11" s="1"/>
  <c r="W27" i="11"/>
  <c r="W48" i="11"/>
  <c r="X139" i="11" s="1"/>
  <c r="W40" i="11"/>
  <c r="X23" i="6"/>
  <c r="W69" i="6" s="1"/>
  <c r="X10" i="6"/>
  <c r="X22" i="6"/>
  <c r="X42" i="6"/>
  <c r="W48" i="6"/>
  <c r="W27" i="6"/>
  <c r="W41" i="6"/>
  <c r="Y22" i="6"/>
  <c r="Y45" i="6"/>
  <c r="Y91" i="6" s="1"/>
  <c r="Y19" i="6"/>
  <c r="Y38" i="6"/>
  <c r="Y13" i="6"/>
  <c r="AO12" i="6"/>
  <c r="AO32" i="6"/>
  <c r="AQ78" i="6" s="1"/>
  <c r="AO19" i="6"/>
  <c r="AO40" i="6"/>
  <c r="AO11" i="6"/>
  <c r="AO57" i="6" s="1"/>
  <c r="DD16" i="6"/>
  <c r="DI16" i="6" s="1"/>
  <c r="DC16" i="6"/>
  <c r="DH16" i="6" s="1"/>
  <c r="DA16" i="6"/>
  <c r="DF16" i="6" s="1"/>
  <c r="DB16" i="6"/>
  <c r="DG16" i="6" s="1"/>
  <c r="DC41" i="6"/>
  <c r="DH41" i="6" s="1"/>
  <c r="DD41" i="6"/>
  <c r="DI41" i="6" s="1"/>
  <c r="DB41" i="6"/>
  <c r="DG41" i="6" s="1"/>
  <c r="DA41" i="6"/>
  <c r="DF41" i="6" s="1"/>
  <c r="DD21" i="6"/>
  <c r="DI21" i="6" s="1"/>
  <c r="DA21" i="6"/>
  <c r="DF21" i="6" s="1"/>
  <c r="DC21" i="6"/>
  <c r="DH21" i="6" s="1"/>
  <c r="DB21" i="6"/>
  <c r="DG21" i="6" s="1"/>
  <c r="DC43" i="6"/>
  <c r="DH43" i="6" s="1"/>
  <c r="DA43" i="6"/>
  <c r="DF43" i="6" s="1"/>
  <c r="DD43" i="6"/>
  <c r="DI43" i="6" s="1"/>
  <c r="DB43" i="6"/>
  <c r="DG43" i="6" s="1"/>
  <c r="DC10" i="6"/>
  <c r="DH10" i="6" s="1"/>
  <c r="DB10" i="6"/>
  <c r="DG10" i="6" s="1"/>
  <c r="DA10" i="6"/>
  <c r="DF10" i="6" s="1"/>
  <c r="DD10" i="6"/>
  <c r="DI10" i="6" s="1"/>
  <c r="DB47" i="6"/>
  <c r="DG47" i="6" s="1"/>
  <c r="DC47" i="6"/>
  <c r="DH47" i="6" s="1"/>
  <c r="DD47" i="6"/>
  <c r="DI47" i="6" s="1"/>
  <c r="DA47" i="6"/>
  <c r="DF47" i="6" s="1"/>
  <c r="AQ21" i="11"/>
  <c r="AQ40" i="11"/>
  <c r="AQ31" i="11"/>
  <c r="AF49" i="6"/>
  <c r="AF10" i="6"/>
  <c r="AF42" i="6"/>
  <c r="AF48" i="6"/>
  <c r="AF44" i="6"/>
  <c r="AF90" i="6" s="1"/>
  <c r="AJ13" i="11"/>
  <c r="BK13" i="11" s="1"/>
  <c r="AI13" i="11"/>
  <c r="AD13" i="11"/>
  <c r="BE13" i="11" s="1"/>
  <c r="AA13" i="11"/>
  <c r="BB13" i="11" s="1"/>
  <c r="Q13" i="11"/>
  <c r="AR13" i="11" s="1"/>
  <c r="AL13" i="11"/>
  <c r="R13" i="11"/>
  <c r="AS13" i="11" s="1"/>
  <c r="AC13" i="11"/>
  <c r="AK13" i="11"/>
  <c r="BL13" i="11" s="1"/>
  <c r="AE13" i="11"/>
  <c r="AB13" i="11"/>
  <c r="BC13" i="11" s="1"/>
  <c r="AN13" i="11"/>
  <c r="S13" i="11"/>
  <c r="U13" i="11"/>
  <c r="AV13" i="11" s="1"/>
  <c r="Z13" i="11"/>
  <c r="V13" i="11"/>
  <c r="D13" i="11"/>
  <c r="BQ13" i="11" s="1"/>
  <c r="AM13" i="11"/>
  <c r="BN13" i="11" s="1"/>
  <c r="T13" i="11"/>
  <c r="Q12" i="11"/>
  <c r="AR12" i="11" s="1"/>
  <c r="AL12" i="11"/>
  <c r="S12" i="11"/>
  <c r="AT12" i="11" s="1"/>
  <c r="V12" i="11"/>
  <c r="Z12" i="11"/>
  <c r="AD12" i="11"/>
  <c r="BE12" i="11" s="1"/>
  <c r="D12" i="11"/>
  <c r="BQ12" i="11" s="1"/>
  <c r="AK12" i="11"/>
  <c r="BL12" i="11" s="1"/>
  <c r="AI12" i="11"/>
  <c r="AB12" i="11"/>
  <c r="AJ12" i="11"/>
  <c r="BK12" i="11" s="1"/>
  <c r="AE12" i="11"/>
  <c r="AM12" i="11"/>
  <c r="BN12" i="11" s="1"/>
  <c r="AN12" i="11"/>
  <c r="AA12" i="11"/>
  <c r="BB12" i="11" s="1"/>
  <c r="T12" i="11"/>
  <c r="AC12" i="11"/>
  <c r="R12" i="11"/>
  <c r="AS12" i="11" s="1"/>
  <c r="U12" i="11"/>
  <c r="AV12" i="11" s="1"/>
  <c r="DD44" i="6"/>
  <c r="DI44" i="6" s="1"/>
  <c r="DB44" i="6"/>
  <c r="DG44" i="6" s="1"/>
  <c r="DA44" i="6"/>
  <c r="DF44" i="6" s="1"/>
  <c r="DC44" i="6"/>
  <c r="DH44" i="6" s="1"/>
  <c r="AF13" i="11"/>
  <c r="AP27" i="6"/>
  <c r="AH49" i="6"/>
  <c r="AH40" i="6"/>
  <c r="AH27" i="6"/>
  <c r="AH33" i="6"/>
  <c r="AH85" i="11"/>
  <c r="X130" i="11"/>
  <c r="AH40" i="11"/>
  <c r="AH92" i="11"/>
  <c r="X13" i="11"/>
  <c r="AG26" i="6"/>
  <c r="AG12" i="6"/>
  <c r="AG39" i="6"/>
  <c r="T35" i="6"/>
  <c r="AD35" i="6"/>
  <c r="BE35" i="6" s="1"/>
  <c r="AB35" i="6"/>
  <c r="AK35" i="6"/>
  <c r="AC35" i="6"/>
  <c r="AM35" i="6"/>
  <c r="BN35" i="6" s="1"/>
  <c r="Z35" i="6"/>
  <c r="BA35" i="6" s="1"/>
  <c r="AI35" i="6"/>
  <c r="V35" i="6"/>
  <c r="AA35" i="6"/>
  <c r="BB35" i="6" s="1"/>
  <c r="Q35" i="6"/>
  <c r="AR35" i="6" s="1"/>
  <c r="R35" i="6"/>
  <c r="AS35" i="6" s="1"/>
  <c r="AL35" i="6"/>
  <c r="AN35" i="6"/>
  <c r="U35" i="6"/>
  <c r="AV35" i="6" s="1"/>
  <c r="AE35" i="6"/>
  <c r="D35" i="6"/>
  <c r="AJ35" i="6"/>
  <c r="BK35" i="6" s="1"/>
  <c r="S35" i="6"/>
  <c r="D31" i="6"/>
  <c r="U31" i="6"/>
  <c r="AV31" i="6" s="1"/>
  <c r="AK31" i="6"/>
  <c r="BL31" i="6" s="1"/>
  <c r="Z31" i="6"/>
  <c r="R31" i="6"/>
  <c r="AS31" i="6" s="1"/>
  <c r="AB31" i="6"/>
  <c r="Q31" i="6"/>
  <c r="AR31" i="6" s="1"/>
  <c r="AM31" i="6"/>
  <c r="BN31" i="6" s="1"/>
  <c r="S31" i="6"/>
  <c r="AL31" i="6"/>
  <c r="AA31" i="6"/>
  <c r="BB31" i="6" s="1"/>
  <c r="T31" i="6"/>
  <c r="V31" i="6"/>
  <c r="AI31" i="6"/>
  <c r="BJ31" i="6" s="1"/>
  <c r="AN31" i="6"/>
  <c r="AC31" i="6"/>
  <c r="AD31" i="6"/>
  <c r="BE31" i="6" s="1"/>
  <c r="AJ31" i="6"/>
  <c r="BK31" i="6" s="1"/>
  <c r="AE31" i="6"/>
  <c r="AC29" i="6"/>
  <c r="AE29" i="6"/>
  <c r="Z29" i="6"/>
  <c r="R29" i="6"/>
  <c r="AS29" i="6" s="1"/>
  <c r="T29" i="6"/>
  <c r="V29" i="6"/>
  <c r="Q29" i="6"/>
  <c r="AR29" i="6" s="1"/>
  <c r="AN29" i="6"/>
  <c r="AJ29" i="6"/>
  <c r="BK29" i="6" s="1"/>
  <c r="AD29" i="6"/>
  <c r="BE29" i="6" s="1"/>
  <c r="D29" i="6"/>
  <c r="U29" i="6"/>
  <c r="AV29" i="6" s="1"/>
  <c r="S29" i="6"/>
  <c r="AT29" i="6" s="1"/>
  <c r="AL29" i="6"/>
  <c r="AA29" i="6"/>
  <c r="BB29" i="6" s="1"/>
  <c r="AK29" i="6"/>
  <c r="BL29" i="6" s="1"/>
  <c r="AI29" i="6"/>
  <c r="AM29" i="6"/>
  <c r="BN29" i="6" s="1"/>
  <c r="AB29" i="6"/>
  <c r="Z23" i="6"/>
  <c r="AD23" i="6"/>
  <c r="BE23" i="6" s="1"/>
  <c r="D23" i="6"/>
  <c r="U23" i="6"/>
  <c r="AV23" i="6" s="1"/>
  <c r="S23" i="6"/>
  <c r="AL23" i="6"/>
  <c r="R23" i="6"/>
  <c r="AS23" i="6" s="1"/>
  <c r="AK23" i="6"/>
  <c r="BL23" i="6" s="1"/>
  <c r="Q23" i="6"/>
  <c r="AR23" i="6" s="1"/>
  <c r="AN23" i="6"/>
  <c r="AA23" i="6"/>
  <c r="BB23" i="6" s="1"/>
  <c r="AM23" i="6"/>
  <c r="BN23" i="6" s="1"/>
  <c r="AC23" i="6"/>
  <c r="AB23" i="6"/>
  <c r="AI23" i="6"/>
  <c r="BJ23" i="6" s="1"/>
  <c r="T23" i="6"/>
  <c r="AJ23" i="6"/>
  <c r="BK23" i="6" s="1"/>
  <c r="V23" i="6"/>
  <c r="AE23" i="6"/>
  <c r="Q37" i="6"/>
  <c r="AD37" i="6"/>
  <c r="BE37" i="6" s="1"/>
  <c r="T37" i="6"/>
  <c r="AA37" i="6"/>
  <c r="BB37" i="6" s="1"/>
  <c r="U37" i="6"/>
  <c r="AV37" i="6" s="1"/>
  <c r="AE37" i="6"/>
  <c r="D37" i="6"/>
  <c r="AJ37" i="6"/>
  <c r="BK37" i="6" s="1"/>
  <c r="AK37" i="6"/>
  <c r="Z37" i="6"/>
  <c r="R37" i="6"/>
  <c r="AS37" i="6" s="1"/>
  <c r="AB37" i="6"/>
  <c r="BC37" i="6" s="1"/>
  <c r="AL37" i="6"/>
  <c r="V37" i="6"/>
  <c r="S37" i="6"/>
  <c r="AC37" i="6"/>
  <c r="AM37" i="6"/>
  <c r="BN37" i="6" s="1"/>
  <c r="AI37" i="6"/>
  <c r="AN37" i="6"/>
  <c r="AO48" i="11"/>
  <c r="AQ24" i="6"/>
  <c r="AQ70" i="6" s="1"/>
  <c r="AQ31" i="6"/>
  <c r="AQ12" i="6"/>
  <c r="AQ34" i="6"/>
  <c r="AP48" i="11"/>
  <c r="AP40" i="11"/>
  <c r="Y40" i="11"/>
  <c r="Y39" i="11"/>
  <c r="Y85" i="11" s="1"/>
  <c r="AI10" i="11"/>
  <c r="BJ10" i="11" s="1"/>
  <c r="S10" i="11"/>
  <c r="AT10" i="11" s="1"/>
  <c r="AD10" i="11"/>
  <c r="BE10" i="11" s="1"/>
  <c r="AB10" i="11"/>
  <c r="AC10" i="11"/>
  <c r="D10" i="11"/>
  <c r="AM10" i="11"/>
  <c r="BN10" i="11" s="1"/>
  <c r="AL10" i="11"/>
  <c r="AJ10" i="11"/>
  <c r="BK10" i="11" s="1"/>
  <c r="Q10" i="11"/>
  <c r="AR10" i="11" s="1"/>
  <c r="T10" i="11"/>
  <c r="AA10" i="11"/>
  <c r="BB10" i="11" s="1"/>
  <c r="U10" i="11"/>
  <c r="AV10" i="11" s="1"/>
  <c r="R10" i="11"/>
  <c r="AS10" i="11" s="1"/>
  <c r="V10" i="11"/>
  <c r="AK10" i="11"/>
  <c r="AE10" i="11"/>
  <c r="Z10" i="11"/>
  <c r="BA10" i="11" s="1"/>
  <c r="AN10" i="11"/>
  <c r="S29" i="11"/>
  <c r="AT29" i="11" s="1"/>
  <c r="AL29" i="11"/>
  <c r="AA29" i="11"/>
  <c r="BB29" i="11" s="1"/>
  <c r="AC29" i="11"/>
  <c r="AK29" i="11"/>
  <c r="BL29" i="11" s="1"/>
  <c r="AB29" i="11"/>
  <c r="BC29" i="11" s="1"/>
  <c r="Q29" i="11"/>
  <c r="AR29" i="11" s="1"/>
  <c r="T29" i="11"/>
  <c r="AM29" i="11"/>
  <c r="BN29" i="11" s="1"/>
  <c r="AI29" i="11"/>
  <c r="Z29" i="11"/>
  <c r="U29" i="11"/>
  <c r="AV29" i="11" s="1"/>
  <c r="AN29" i="11"/>
  <c r="D29" i="11"/>
  <c r="V29" i="11"/>
  <c r="AJ29" i="11"/>
  <c r="BK29" i="11" s="1"/>
  <c r="AE29" i="11"/>
  <c r="R29" i="11"/>
  <c r="AS29" i="11" s="1"/>
  <c r="AD29" i="11"/>
  <c r="BE29" i="11" s="1"/>
  <c r="AJ37" i="11"/>
  <c r="BK37" i="11" s="1"/>
  <c r="U37" i="11"/>
  <c r="AV37" i="11" s="1"/>
  <c r="AM37" i="11"/>
  <c r="BN37" i="11" s="1"/>
  <c r="AA37" i="11"/>
  <c r="BB37" i="11" s="1"/>
  <c r="AN37" i="11"/>
  <c r="AD37" i="11"/>
  <c r="BE37" i="11" s="1"/>
  <c r="R37" i="11"/>
  <c r="AS37" i="11" s="1"/>
  <c r="AL37" i="11"/>
  <c r="AI37" i="11"/>
  <c r="AC37" i="11"/>
  <c r="AB37" i="11"/>
  <c r="BC37" i="11" s="1"/>
  <c r="AE37" i="11"/>
  <c r="S37" i="11"/>
  <c r="T37" i="11"/>
  <c r="Q37" i="11"/>
  <c r="V37" i="11"/>
  <c r="D37" i="11"/>
  <c r="Z37" i="11"/>
  <c r="AK37" i="11"/>
  <c r="BL37" i="11" s="1"/>
  <c r="D47" i="11"/>
  <c r="AB47" i="11"/>
  <c r="BC47" i="11" s="1"/>
  <c r="AE47" i="11"/>
  <c r="R47" i="11"/>
  <c r="AS47" i="11" s="1"/>
  <c r="AN47" i="11"/>
  <c r="AC47" i="11"/>
  <c r="AJ47" i="11"/>
  <c r="BK47" i="11" s="1"/>
  <c r="T47" i="11"/>
  <c r="AK47" i="11"/>
  <c r="AL47" i="11"/>
  <c r="Z47" i="11"/>
  <c r="S47" i="11"/>
  <c r="U47" i="11"/>
  <c r="AV47" i="11" s="1"/>
  <c r="AA47" i="11"/>
  <c r="BB47" i="11" s="1"/>
  <c r="V47" i="11"/>
  <c r="AM47" i="11"/>
  <c r="BN47" i="11" s="1"/>
  <c r="Q47" i="11"/>
  <c r="AI47" i="11"/>
  <c r="AD47" i="11"/>
  <c r="BE47" i="11" s="1"/>
  <c r="AB25" i="11"/>
  <c r="BC25" i="11" s="1"/>
  <c r="V25" i="11"/>
  <c r="Z25" i="11"/>
  <c r="D25" i="11"/>
  <c r="AK25" i="11"/>
  <c r="BL25" i="11" s="1"/>
  <c r="AD25" i="11"/>
  <c r="BE25" i="11" s="1"/>
  <c r="AA25" i="11"/>
  <c r="BB25" i="11" s="1"/>
  <c r="AI25" i="11"/>
  <c r="AM25" i="11"/>
  <c r="BN25" i="11" s="1"/>
  <c r="AJ25" i="11"/>
  <c r="BK25" i="11" s="1"/>
  <c r="AE25" i="11"/>
  <c r="AN25" i="11"/>
  <c r="R25" i="11"/>
  <c r="AS25" i="11" s="1"/>
  <c r="Q25" i="11"/>
  <c r="T25" i="11"/>
  <c r="U25" i="11"/>
  <c r="AV25" i="11" s="1"/>
  <c r="AL25" i="11"/>
  <c r="S25" i="11"/>
  <c r="AC25" i="11"/>
  <c r="W16" i="11"/>
  <c r="W31" i="11"/>
  <c r="Y77" i="11" s="1"/>
  <c r="W41" i="11"/>
  <c r="X132" i="11" s="1"/>
  <c r="W10" i="11"/>
  <c r="X40" i="6"/>
  <c r="X49" i="6"/>
  <c r="X37" i="6"/>
  <c r="X20" i="6"/>
  <c r="W15" i="6"/>
  <c r="W46" i="6"/>
  <c r="W21" i="6"/>
  <c r="W32" i="6"/>
  <c r="W29" i="6"/>
  <c r="Y26" i="6"/>
  <c r="Y48" i="6"/>
  <c r="Y30" i="6"/>
  <c r="Y34" i="6"/>
  <c r="AO17" i="6"/>
  <c r="AO33" i="6"/>
  <c r="AO50" i="6"/>
  <c r="AO30" i="6"/>
  <c r="AO21" i="6"/>
  <c r="DD23" i="6"/>
  <c r="DI23" i="6" s="1"/>
  <c r="DC23" i="6"/>
  <c r="DH23" i="6" s="1"/>
  <c r="DA23" i="6"/>
  <c r="DF23" i="6" s="1"/>
  <c r="DB23" i="6"/>
  <c r="DG23" i="6" s="1"/>
  <c r="DD28" i="6"/>
  <c r="DI28" i="6" s="1"/>
  <c r="DC28" i="6"/>
  <c r="DH28" i="6" s="1"/>
  <c r="DA28" i="6"/>
  <c r="DF28" i="6" s="1"/>
  <c r="DB28" i="6"/>
  <c r="DG28" i="6" s="1"/>
  <c r="DD48" i="6"/>
  <c r="DI48" i="6" s="1"/>
  <c r="DC48" i="6"/>
  <c r="DH48" i="6" s="1"/>
  <c r="DB48" i="6"/>
  <c r="DG48" i="6" s="1"/>
  <c r="DA48" i="6"/>
  <c r="DF48" i="6" s="1"/>
  <c r="DB32" i="6"/>
  <c r="DG32" i="6" s="1"/>
  <c r="DA32" i="6"/>
  <c r="DF32" i="6" s="1"/>
  <c r="DD32" i="6"/>
  <c r="DI32" i="6" s="1"/>
  <c r="DC32" i="6"/>
  <c r="DH32" i="6" s="1"/>
  <c r="DD25" i="6"/>
  <c r="DI25" i="6" s="1"/>
  <c r="DC25" i="6"/>
  <c r="DH25" i="6" s="1"/>
  <c r="DB25" i="6"/>
  <c r="DG25" i="6" s="1"/>
  <c r="DA25" i="6"/>
  <c r="DF25" i="6" s="1"/>
  <c r="AQ29" i="11"/>
  <c r="AQ12" i="11"/>
  <c r="AQ18" i="11"/>
  <c r="AF21" i="6"/>
  <c r="AF31" i="6"/>
  <c r="AF28" i="6"/>
  <c r="AF37" i="6"/>
  <c r="AQ13" i="6"/>
  <c r="AK42" i="11"/>
  <c r="BL42" i="11" s="1"/>
  <c r="AE42" i="11"/>
  <c r="Z42" i="11"/>
  <c r="BA42" i="11" s="1"/>
  <c r="AB42" i="11"/>
  <c r="BC42" i="11" s="1"/>
  <c r="AI42" i="11"/>
  <c r="AN42" i="11"/>
  <c r="S42" i="11"/>
  <c r="AT42" i="11" s="1"/>
  <c r="Q42" i="11"/>
  <c r="AR42" i="11" s="1"/>
  <c r="D42" i="11"/>
  <c r="T42" i="11"/>
  <c r="AL42" i="11"/>
  <c r="AA42" i="11"/>
  <c r="BB42" i="11" s="1"/>
  <c r="AM42" i="11"/>
  <c r="BN42" i="11" s="1"/>
  <c r="AC42" i="11"/>
  <c r="AJ42" i="11"/>
  <c r="BK42" i="11" s="1"/>
  <c r="U42" i="11"/>
  <c r="AV42" i="11" s="1"/>
  <c r="V42" i="11"/>
  <c r="R42" i="11"/>
  <c r="AS42" i="11" s="1"/>
  <c r="AD42" i="11"/>
  <c r="BE42" i="11" s="1"/>
  <c r="X48" i="11"/>
  <c r="X42" i="11"/>
  <c r="AG13" i="6"/>
  <c r="AJ25" i="6"/>
  <c r="BK25" i="6" s="1"/>
  <c r="AN25" i="6"/>
  <c r="D25" i="6"/>
  <c r="U25" i="6"/>
  <c r="AV25" i="6" s="1"/>
  <c r="AK25" i="6"/>
  <c r="BL25" i="6" s="1"/>
  <c r="AC25" i="6"/>
  <c r="AE25" i="6"/>
  <c r="AB25" i="6"/>
  <c r="AL25" i="6"/>
  <c r="V25" i="6"/>
  <c r="S25" i="6"/>
  <c r="Q25" i="6"/>
  <c r="AR25" i="6" s="1"/>
  <c r="AA25" i="6"/>
  <c r="BB25" i="6" s="1"/>
  <c r="Z25" i="6"/>
  <c r="R25" i="6"/>
  <c r="AS25" i="6" s="1"/>
  <c r="AI25" i="6"/>
  <c r="T25" i="6"/>
  <c r="AD25" i="6"/>
  <c r="BE25" i="6" s="1"/>
  <c r="AM25" i="6"/>
  <c r="BN25" i="6" s="1"/>
  <c r="Z18" i="6"/>
  <c r="BA18" i="6" s="1"/>
  <c r="AE18" i="6"/>
  <c r="T18" i="6"/>
  <c r="AN18" i="6"/>
  <c r="U18" i="6"/>
  <c r="AV18" i="6" s="1"/>
  <c r="AA18" i="6"/>
  <c r="BB18" i="6" s="1"/>
  <c r="D18" i="6"/>
  <c r="AJ18" i="6"/>
  <c r="BK18" i="6" s="1"/>
  <c r="S18" i="6"/>
  <c r="AL18" i="6"/>
  <c r="R18" i="6"/>
  <c r="AS18" i="6" s="1"/>
  <c r="AB18" i="6"/>
  <c r="BC18" i="6" s="1"/>
  <c r="AC18" i="6"/>
  <c r="AM18" i="6"/>
  <c r="BN18" i="6" s="1"/>
  <c r="AK18" i="6"/>
  <c r="AI18" i="6"/>
  <c r="AD18" i="6"/>
  <c r="BE18" i="6" s="1"/>
  <c r="Q18" i="6"/>
  <c r="AR18" i="6" s="1"/>
  <c r="V18" i="6"/>
  <c r="D47" i="6"/>
  <c r="AJ47" i="6"/>
  <c r="BK47" i="6" s="1"/>
  <c r="AB47" i="6"/>
  <c r="Q47" i="6"/>
  <c r="AR47" i="6" s="1"/>
  <c r="AM47" i="6"/>
  <c r="BN47" i="6" s="1"/>
  <c r="S47" i="6"/>
  <c r="AI47" i="6"/>
  <c r="AN47" i="6"/>
  <c r="AK47" i="6"/>
  <c r="BL47" i="6" s="1"/>
  <c r="AC47" i="6"/>
  <c r="AA47" i="6"/>
  <c r="BB47" i="6" s="1"/>
  <c r="AL47" i="6"/>
  <c r="V47" i="6"/>
  <c r="Z47" i="6"/>
  <c r="BA47" i="6" s="1"/>
  <c r="AD47" i="6"/>
  <c r="BE47" i="6" s="1"/>
  <c r="T47" i="6"/>
  <c r="R47" i="6"/>
  <c r="AS47" i="6" s="1"/>
  <c r="U47" i="6"/>
  <c r="AV47" i="6" s="1"/>
  <c r="AE47" i="6"/>
  <c r="AL44" i="6"/>
  <c r="AA44" i="6"/>
  <c r="BB44" i="6" s="1"/>
  <c r="T44" i="6"/>
  <c r="AE44" i="6"/>
  <c r="Z44" i="6"/>
  <c r="BA44" i="6" s="1"/>
  <c r="AM44" i="6"/>
  <c r="BN44" i="6" s="1"/>
  <c r="AJ44" i="6"/>
  <c r="BK44" i="6" s="1"/>
  <c r="AD44" i="6"/>
  <c r="BE44" i="6" s="1"/>
  <c r="D44" i="6"/>
  <c r="U44" i="6"/>
  <c r="AV44" i="6" s="1"/>
  <c r="S44" i="6"/>
  <c r="AT44" i="6" s="1"/>
  <c r="Q44" i="6"/>
  <c r="V44" i="6"/>
  <c r="AB44" i="6"/>
  <c r="AI44" i="6"/>
  <c r="AN44" i="6"/>
  <c r="AK44" i="6"/>
  <c r="AC44" i="6"/>
  <c r="R44" i="6"/>
  <c r="AS44" i="6" s="1"/>
  <c r="Z27" i="6"/>
  <c r="BA27" i="6" s="1"/>
  <c r="AM27" i="6"/>
  <c r="BN27" i="6" s="1"/>
  <c r="S27" i="6"/>
  <c r="AT27" i="6" s="1"/>
  <c r="T27" i="6"/>
  <c r="AE27" i="6"/>
  <c r="Q27" i="6"/>
  <c r="AR27" i="6" s="1"/>
  <c r="R27" i="6"/>
  <c r="AS27" i="6" s="1"/>
  <c r="AC27" i="6"/>
  <c r="AA27" i="6"/>
  <c r="BB27" i="6" s="1"/>
  <c r="AL27" i="6"/>
  <c r="V27" i="6"/>
  <c r="U27" i="6"/>
  <c r="AV27" i="6" s="1"/>
  <c r="AN27" i="6"/>
  <c r="D27" i="6"/>
  <c r="AJ27" i="6"/>
  <c r="BK27" i="6" s="1"/>
  <c r="AB27" i="6"/>
  <c r="AI27" i="6"/>
  <c r="AD27" i="6"/>
  <c r="BE27" i="6" s="1"/>
  <c r="AK27" i="6"/>
  <c r="AQ19" i="6"/>
  <c r="AQ10" i="6"/>
  <c r="AQ33" i="6"/>
  <c r="AP42" i="11"/>
  <c r="Y13" i="11"/>
  <c r="AJ24" i="11"/>
  <c r="BK24" i="11" s="1"/>
  <c r="U24" i="11"/>
  <c r="AV24" i="11" s="1"/>
  <c r="AM24" i="11"/>
  <c r="BN24" i="11" s="1"/>
  <c r="AA24" i="11"/>
  <c r="BB24" i="11" s="1"/>
  <c r="AN24" i="11"/>
  <c r="AB24" i="11"/>
  <c r="BC24" i="11" s="1"/>
  <c r="AD24" i="11"/>
  <c r="BE24" i="11" s="1"/>
  <c r="AI24" i="11"/>
  <c r="BJ24" i="11" s="1"/>
  <c r="AE24" i="11"/>
  <c r="AK24" i="11"/>
  <c r="BL24" i="11" s="1"/>
  <c r="T24" i="11"/>
  <c r="Q24" i="11"/>
  <c r="Z24" i="11"/>
  <c r="BA24" i="11" s="1"/>
  <c r="D24" i="11"/>
  <c r="AY24" i="11" s="1"/>
  <c r="AL24" i="11"/>
  <c r="S24" i="11"/>
  <c r="AT24" i="11" s="1"/>
  <c r="R24" i="11"/>
  <c r="AS24" i="11" s="1"/>
  <c r="AC24" i="11"/>
  <c r="V24" i="11"/>
  <c r="AI50" i="11"/>
  <c r="BJ50" i="11" s="1"/>
  <c r="V50" i="11"/>
  <c r="Q50" i="11"/>
  <c r="AD50" i="11"/>
  <c r="BE50" i="11" s="1"/>
  <c r="S50" i="11"/>
  <c r="AT50" i="11" s="1"/>
  <c r="T50" i="11"/>
  <c r="AB50" i="11"/>
  <c r="BC50" i="11" s="1"/>
  <c r="U50" i="11"/>
  <c r="AV50" i="11" s="1"/>
  <c r="D50" i="11"/>
  <c r="Z50" i="11"/>
  <c r="AE50" i="11"/>
  <c r="AA50" i="11"/>
  <c r="BB50" i="11" s="1"/>
  <c r="AK50" i="11"/>
  <c r="AN50" i="11"/>
  <c r="R50" i="11"/>
  <c r="AS50" i="11" s="1"/>
  <c r="AM50" i="11"/>
  <c r="BN50" i="11" s="1"/>
  <c r="AC50" i="11"/>
  <c r="AJ50" i="11"/>
  <c r="BK50" i="11" s="1"/>
  <c r="AL50" i="11"/>
  <c r="D39" i="11"/>
  <c r="Z39" i="11"/>
  <c r="T39" i="11"/>
  <c r="AJ39" i="11"/>
  <c r="BK39" i="11" s="1"/>
  <c r="AI39" i="11"/>
  <c r="AM39" i="11"/>
  <c r="BN39" i="11" s="1"/>
  <c r="R39" i="11"/>
  <c r="AS39" i="11" s="1"/>
  <c r="V39" i="11"/>
  <c r="AE39" i="11"/>
  <c r="AA39" i="11"/>
  <c r="BB39" i="11" s="1"/>
  <c r="AL39" i="11"/>
  <c r="AB39" i="11"/>
  <c r="BC39" i="11" s="1"/>
  <c r="AC39" i="11"/>
  <c r="Q39" i="11"/>
  <c r="AD39" i="11"/>
  <c r="BE39" i="11" s="1"/>
  <c r="AK39" i="11"/>
  <c r="BL39" i="11" s="1"/>
  <c r="AN39" i="11"/>
  <c r="S39" i="11"/>
  <c r="U39" i="11"/>
  <c r="AV39" i="11" s="1"/>
  <c r="Q15" i="11"/>
  <c r="AD15" i="11"/>
  <c r="BE15" i="11" s="1"/>
  <c r="AK15" i="11"/>
  <c r="BL15" i="11" s="1"/>
  <c r="U15" i="11"/>
  <c r="AV15" i="11" s="1"/>
  <c r="D15" i="11"/>
  <c r="BQ15" i="11" s="1"/>
  <c r="Z15" i="11"/>
  <c r="BA15" i="11" s="1"/>
  <c r="S15" i="11"/>
  <c r="AT15" i="11" s="1"/>
  <c r="AJ15" i="11"/>
  <c r="BK15" i="11" s="1"/>
  <c r="AE15" i="11"/>
  <c r="AM15" i="11"/>
  <c r="BN15" i="11" s="1"/>
  <c r="AA15" i="11"/>
  <c r="BB15" i="11" s="1"/>
  <c r="AN15" i="11"/>
  <c r="AL15" i="11"/>
  <c r="R15" i="11"/>
  <c r="AS15" i="11" s="1"/>
  <c r="AC15" i="11"/>
  <c r="AI15" i="11"/>
  <c r="T15" i="11"/>
  <c r="AB15" i="11"/>
  <c r="V15" i="11"/>
  <c r="AI46" i="11"/>
  <c r="BJ46" i="11" s="1"/>
  <c r="AC46" i="11"/>
  <c r="Z46" i="11"/>
  <c r="AL46" i="11"/>
  <c r="D46" i="11"/>
  <c r="AB46" i="11"/>
  <c r="BC46" i="11" s="1"/>
  <c r="AD46" i="11"/>
  <c r="BE46" i="11" s="1"/>
  <c r="R46" i="11"/>
  <c r="AS46" i="11" s="1"/>
  <c r="V46" i="11"/>
  <c r="AM46" i="11"/>
  <c r="BN46" i="11" s="1"/>
  <c r="T46" i="11"/>
  <c r="AE46" i="11"/>
  <c r="AN46" i="11"/>
  <c r="AA46" i="11"/>
  <c r="BB46" i="11" s="1"/>
  <c r="S46" i="11"/>
  <c r="AJ46" i="11"/>
  <c r="BK46" i="11" s="1"/>
  <c r="U46" i="11"/>
  <c r="AV46" i="11" s="1"/>
  <c r="AK46" i="11"/>
  <c r="Q46" i="11"/>
  <c r="AB28" i="11"/>
  <c r="BC28" i="11" s="1"/>
  <c r="Q28" i="11"/>
  <c r="Z28" i="11"/>
  <c r="BA28" i="11" s="1"/>
  <c r="AM28" i="11"/>
  <c r="BN28" i="11" s="1"/>
  <c r="AD28" i="11"/>
  <c r="BE28" i="11" s="1"/>
  <c r="AN28" i="11"/>
  <c r="S28" i="11"/>
  <c r="V28" i="11"/>
  <c r="AE28" i="11"/>
  <c r="R28" i="11"/>
  <c r="AS28" i="11" s="1"/>
  <c r="AK28" i="11"/>
  <c r="BL28" i="11" s="1"/>
  <c r="AL28" i="11"/>
  <c r="D28" i="11"/>
  <c r="AY28" i="11" s="1"/>
  <c r="AI28" i="11"/>
  <c r="BJ28" i="11" s="1"/>
  <c r="AA28" i="11"/>
  <c r="BB28" i="11" s="1"/>
  <c r="AJ28" i="11"/>
  <c r="BK28" i="11" s="1"/>
  <c r="U28" i="11"/>
  <c r="AV28" i="11" s="1"/>
  <c r="AC28" i="11"/>
  <c r="T28" i="11"/>
  <c r="W18" i="11"/>
  <c r="W12" i="11"/>
  <c r="X32" i="6"/>
  <c r="X13" i="6"/>
  <c r="X16" i="6"/>
  <c r="X48" i="6"/>
  <c r="X17" i="6"/>
  <c r="W13" i="6"/>
  <c r="W39" i="6"/>
  <c r="W47" i="6"/>
  <c r="X138" i="6" s="1"/>
  <c r="W38" i="6"/>
  <c r="W42" i="6"/>
  <c r="Y88" i="6" s="1"/>
  <c r="Y50" i="6"/>
  <c r="Y44" i="6"/>
  <c r="Y40" i="6"/>
  <c r="Y86" i="6" s="1"/>
  <c r="Y10" i="6"/>
  <c r="Y56" i="6" s="1"/>
  <c r="AO16" i="6"/>
  <c r="AO42" i="6"/>
  <c r="AO49" i="6"/>
  <c r="AO15" i="6"/>
  <c r="DB49" i="6"/>
  <c r="DG49" i="6" s="1"/>
  <c r="DC49" i="6"/>
  <c r="DH49" i="6" s="1"/>
  <c r="DD49" i="6"/>
  <c r="DI49" i="6" s="1"/>
  <c r="DA49" i="6"/>
  <c r="DF49" i="6" s="1"/>
  <c r="DA39" i="6"/>
  <c r="DF39" i="6" s="1"/>
  <c r="DC39" i="6"/>
  <c r="DH39" i="6" s="1"/>
  <c r="DD39" i="6"/>
  <c r="DI39" i="6" s="1"/>
  <c r="DB39" i="6"/>
  <c r="DG39" i="6" s="1"/>
  <c r="DB33" i="6"/>
  <c r="DG33" i="6" s="1"/>
  <c r="DC33" i="6"/>
  <c r="DH33" i="6" s="1"/>
  <c r="DD33" i="6"/>
  <c r="DI33" i="6" s="1"/>
  <c r="DA33" i="6"/>
  <c r="DF33" i="6" s="1"/>
  <c r="DB34" i="6"/>
  <c r="DG34" i="6" s="1"/>
  <c r="DD34" i="6"/>
  <c r="DI34" i="6" s="1"/>
  <c r="DC34" i="6"/>
  <c r="DH34" i="6" s="1"/>
  <c r="DA34" i="6"/>
  <c r="DF34" i="6" s="1"/>
  <c r="DD46" i="6"/>
  <c r="DI46" i="6" s="1"/>
  <c r="DC46" i="6"/>
  <c r="DH46" i="6" s="1"/>
  <c r="DA46" i="6"/>
  <c r="DF46" i="6" s="1"/>
  <c r="DB46" i="6"/>
  <c r="DG46" i="6" s="1"/>
  <c r="AQ41" i="11"/>
  <c r="AQ48" i="11"/>
  <c r="AQ33" i="11"/>
  <c r="AQ37" i="11"/>
  <c r="AF50" i="6"/>
  <c r="AF96" i="6" s="1"/>
  <c r="AF45" i="6"/>
  <c r="AF17" i="6"/>
  <c r="AF33" i="6"/>
  <c r="AF47" i="6"/>
  <c r="AH93" i="6" s="1"/>
  <c r="T12" i="6"/>
  <c r="AN12" i="6"/>
  <c r="AJ12" i="6"/>
  <c r="BK12" i="6" s="1"/>
  <c r="R12" i="6"/>
  <c r="AS12" i="6" s="1"/>
  <c r="D12" i="6"/>
  <c r="U12" i="6"/>
  <c r="AV12" i="6" s="1"/>
  <c r="AK12" i="6"/>
  <c r="AD12" i="6"/>
  <c r="BE12" i="6" s="1"/>
  <c r="AI12" i="6"/>
  <c r="BJ12" i="6" s="1"/>
  <c r="AE12" i="6"/>
  <c r="S12" i="6"/>
  <c r="AC12" i="6"/>
  <c r="AA12" i="6"/>
  <c r="BB12" i="6" s="1"/>
  <c r="AB12" i="6"/>
  <c r="AL12" i="6"/>
  <c r="AM12" i="6"/>
  <c r="BN12" i="6" s="1"/>
  <c r="Q12" i="6"/>
  <c r="AR12" i="6" s="1"/>
  <c r="Z12" i="6"/>
  <c r="V12" i="6"/>
  <c r="W42" i="11"/>
  <c r="AP49" i="6"/>
  <c r="AH13" i="6"/>
  <c r="AH74" i="11"/>
  <c r="AH12" i="11"/>
  <c r="X40" i="11"/>
  <c r="AG10" i="6"/>
  <c r="AG17" i="6"/>
  <c r="AG47" i="6"/>
  <c r="AG19" i="6"/>
  <c r="AL21" i="6"/>
  <c r="AD21" i="6"/>
  <c r="BE21" i="6" s="1"/>
  <c r="AI21" i="6"/>
  <c r="BJ21" i="6" s="1"/>
  <c r="AN21" i="6"/>
  <c r="AC21" i="6"/>
  <c r="V21" i="6"/>
  <c r="AJ21" i="6"/>
  <c r="BK21" i="6" s="1"/>
  <c r="AE21" i="6"/>
  <c r="Q21" i="6"/>
  <c r="AR21" i="6" s="1"/>
  <c r="AA21" i="6"/>
  <c r="BB21" i="6" s="1"/>
  <c r="D21" i="6"/>
  <c r="U21" i="6"/>
  <c r="AV21" i="6" s="1"/>
  <c r="S21" i="6"/>
  <c r="Z21" i="6"/>
  <c r="R21" i="6"/>
  <c r="AS21" i="6" s="1"/>
  <c r="AB21" i="6"/>
  <c r="T21" i="6"/>
  <c r="AM21" i="6"/>
  <c r="BN21" i="6" s="1"/>
  <c r="AK21" i="6"/>
  <c r="AC36" i="6"/>
  <c r="AD36" i="6"/>
  <c r="BE36" i="6" s="1"/>
  <c r="T36" i="6"/>
  <c r="AN36" i="6"/>
  <c r="AI36" i="6"/>
  <c r="BJ36" i="6" s="1"/>
  <c r="R36" i="6"/>
  <c r="AS36" i="6" s="1"/>
  <c r="Q36" i="6"/>
  <c r="V36" i="6"/>
  <c r="AJ36" i="6"/>
  <c r="BK36" i="6" s="1"/>
  <c r="AA36" i="6"/>
  <c r="BB36" i="6" s="1"/>
  <c r="D36" i="6"/>
  <c r="U36" i="6"/>
  <c r="AV36" i="6" s="1"/>
  <c r="S36" i="6"/>
  <c r="AL36" i="6"/>
  <c r="AE36" i="6"/>
  <c r="AB36" i="6"/>
  <c r="BC36" i="6" s="1"/>
  <c r="Z36" i="6"/>
  <c r="AM36" i="6"/>
  <c r="BN36" i="6" s="1"/>
  <c r="AK36" i="6"/>
  <c r="Q20" i="6"/>
  <c r="R20" i="6"/>
  <c r="AS20" i="6" s="1"/>
  <c r="T20" i="6"/>
  <c r="V20" i="6"/>
  <c r="AJ20" i="6"/>
  <c r="BK20" i="6" s="1"/>
  <c r="AE20" i="6"/>
  <c r="D20" i="6"/>
  <c r="U20" i="6"/>
  <c r="AV20" i="6" s="1"/>
  <c r="AB20" i="6"/>
  <c r="AI20" i="6"/>
  <c r="BJ20" i="6" s="1"/>
  <c r="AD20" i="6"/>
  <c r="BE20" i="6" s="1"/>
  <c r="S20" i="6"/>
  <c r="AT20" i="6" s="1"/>
  <c r="AC20" i="6"/>
  <c r="AA20" i="6"/>
  <c r="BB20" i="6" s="1"/>
  <c r="AK20" i="6"/>
  <c r="AL20" i="6"/>
  <c r="AN20" i="6"/>
  <c r="Z20" i="6"/>
  <c r="BA20" i="6" s="1"/>
  <c r="AM20" i="6"/>
  <c r="BN20" i="6" s="1"/>
  <c r="T30" i="6"/>
  <c r="V30" i="6"/>
  <c r="S30" i="6"/>
  <c r="AI30" i="6"/>
  <c r="BJ30" i="6" s="1"/>
  <c r="AM30" i="6"/>
  <c r="BN30" i="6" s="1"/>
  <c r="AK30" i="6"/>
  <c r="AL30" i="6"/>
  <c r="AN30" i="6"/>
  <c r="AC30" i="6"/>
  <c r="R30" i="6"/>
  <c r="AS30" i="6" s="1"/>
  <c r="Q30" i="6"/>
  <c r="AR30" i="6" s="1"/>
  <c r="AA30" i="6"/>
  <c r="BB30" i="6" s="1"/>
  <c r="Z30" i="6"/>
  <c r="BA30" i="6" s="1"/>
  <c r="AE30" i="6"/>
  <c r="AJ30" i="6"/>
  <c r="BK30" i="6" s="1"/>
  <c r="AD30" i="6"/>
  <c r="BE30" i="6" s="1"/>
  <c r="D30" i="6"/>
  <c r="U30" i="6"/>
  <c r="AV30" i="6" s="1"/>
  <c r="AB30" i="6"/>
  <c r="AJ28" i="6"/>
  <c r="BK28" i="6" s="1"/>
  <c r="V28" i="6"/>
  <c r="D28" i="6"/>
  <c r="U28" i="6"/>
  <c r="AV28" i="6" s="1"/>
  <c r="S28" i="6"/>
  <c r="AT28" i="6" s="1"/>
  <c r="Q28" i="6"/>
  <c r="AD28" i="6"/>
  <c r="BE28" i="6" s="1"/>
  <c r="AK28" i="6"/>
  <c r="BL28" i="6" s="1"/>
  <c r="AC28" i="6"/>
  <c r="R28" i="6"/>
  <c r="AS28" i="6" s="1"/>
  <c r="AB28" i="6"/>
  <c r="T28" i="6"/>
  <c r="AA28" i="6"/>
  <c r="BB28" i="6" s="1"/>
  <c r="AI28" i="6"/>
  <c r="AE28" i="6"/>
  <c r="Z28" i="6"/>
  <c r="AN28" i="6"/>
  <c r="AL28" i="6"/>
  <c r="AM28" i="6"/>
  <c r="BN28" i="6" s="1"/>
  <c r="AO13" i="11"/>
  <c r="AO59" i="11" s="1"/>
  <c r="AG48" i="11"/>
  <c r="AQ43" i="6"/>
  <c r="AQ47" i="6"/>
  <c r="AQ27" i="6"/>
  <c r="AQ28" i="6"/>
  <c r="AQ74" i="6" s="1"/>
  <c r="Y18" i="11"/>
  <c r="Y22" i="11"/>
  <c r="Q20" i="11"/>
  <c r="AR20" i="11" s="1"/>
  <c r="T20" i="11"/>
  <c r="D20" i="11"/>
  <c r="S20" i="11"/>
  <c r="AT20" i="11" s="1"/>
  <c r="AD20" i="11"/>
  <c r="BE20" i="11" s="1"/>
  <c r="AA20" i="11"/>
  <c r="BB20" i="11" s="1"/>
  <c r="V20" i="11"/>
  <c r="AC20" i="11"/>
  <c r="R20" i="11"/>
  <c r="AS20" i="11" s="1"/>
  <c r="AL20" i="11"/>
  <c r="Z20" i="11"/>
  <c r="BA20" i="11" s="1"/>
  <c r="AJ20" i="11"/>
  <c r="BK20" i="11" s="1"/>
  <c r="AM20" i="11"/>
  <c r="BN20" i="11" s="1"/>
  <c r="AI20" i="11"/>
  <c r="AN20" i="11"/>
  <c r="AK20" i="11"/>
  <c r="BL20" i="11" s="1"/>
  <c r="AE20" i="11"/>
  <c r="AB20" i="11"/>
  <c r="U20" i="11"/>
  <c r="AV20" i="11" s="1"/>
  <c r="AJ32" i="11"/>
  <c r="BK32" i="11" s="1"/>
  <c r="Q32" i="11"/>
  <c r="AR32" i="11" s="1"/>
  <c r="V32" i="11"/>
  <c r="AA32" i="11"/>
  <c r="BB32" i="11" s="1"/>
  <c r="AE32" i="11"/>
  <c r="AN32" i="11"/>
  <c r="R32" i="11"/>
  <c r="AS32" i="11" s="1"/>
  <c r="T32" i="11"/>
  <c r="AK32" i="11"/>
  <c r="AD32" i="11"/>
  <c r="BE32" i="11" s="1"/>
  <c r="Z32" i="11"/>
  <c r="BA32" i="11" s="1"/>
  <c r="AC32" i="11"/>
  <c r="S32" i="11"/>
  <c r="AT32" i="11" s="1"/>
  <c r="AM32" i="11"/>
  <c r="BN32" i="11" s="1"/>
  <c r="AB32" i="11"/>
  <c r="AL32" i="11"/>
  <c r="D32" i="11"/>
  <c r="AI32" i="11"/>
  <c r="BJ32" i="11" s="1"/>
  <c r="U32" i="11"/>
  <c r="AV32" i="11" s="1"/>
  <c r="AK49" i="11"/>
  <c r="BL49" i="11" s="1"/>
  <c r="AL49" i="11"/>
  <c r="AM49" i="11"/>
  <c r="BN49" i="11" s="1"/>
  <c r="AD49" i="11"/>
  <c r="BE49" i="11" s="1"/>
  <c r="U49" i="11"/>
  <c r="AV49" i="11" s="1"/>
  <c r="Q49" i="11"/>
  <c r="D49" i="11"/>
  <c r="AN49" i="11"/>
  <c r="V49" i="11"/>
  <c r="R49" i="11"/>
  <c r="AS49" i="11" s="1"/>
  <c r="AC49" i="11"/>
  <c r="AE49" i="11"/>
  <c r="AA49" i="11"/>
  <c r="BB49" i="11" s="1"/>
  <c r="AI49" i="11"/>
  <c r="AB49" i="11"/>
  <c r="BC49" i="11" s="1"/>
  <c r="AJ49" i="11"/>
  <c r="BK49" i="11" s="1"/>
  <c r="S49" i="11"/>
  <c r="AT49" i="11" s="1"/>
  <c r="Z49" i="11"/>
  <c r="BA49" i="11" s="1"/>
  <c r="T49" i="11"/>
  <c r="AJ43" i="11"/>
  <c r="BK43" i="11" s="1"/>
  <c r="AD43" i="11"/>
  <c r="BE43" i="11" s="1"/>
  <c r="AK43" i="11"/>
  <c r="T43" i="11"/>
  <c r="AB43" i="11"/>
  <c r="U43" i="11"/>
  <c r="AV43" i="11" s="1"/>
  <c r="Q43" i="11"/>
  <c r="AR43" i="11" s="1"/>
  <c r="AL43" i="11"/>
  <c r="Z43" i="11"/>
  <c r="BA43" i="11" s="1"/>
  <c r="AE43" i="11"/>
  <c r="D43" i="11"/>
  <c r="AI43" i="11"/>
  <c r="AC43" i="11"/>
  <c r="AA43" i="11"/>
  <c r="BB43" i="11" s="1"/>
  <c r="S43" i="11"/>
  <c r="AN43" i="11"/>
  <c r="R43" i="11"/>
  <c r="AS43" i="11" s="1"/>
  <c r="AM43" i="11"/>
  <c r="BN43" i="11" s="1"/>
  <c r="V43" i="11"/>
  <c r="D38" i="11"/>
  <c r="AA38" i="11"/>
  <c r="BB38" i="11" s="1"/>
  <c r="U38" i="11"/>
  <c r="AV38" i="11" s="1"/>
  <c r="Z38" i="11"/>
  <c r="BA38" i="11" s="1"/>
  <c r="AC38" i="11"/>
  <c r="AM38" i="11"/>
  <c r="BN38" i="11" s="1"/>
  <c r="AE38" i="11"/>
  <c r="S38" i="11"/>
  <c r="AT38" i="11" s="1"/>
  <c r="AL38" i="11"/>
  <c r="AI38" i="11"/>
  <c r="AK38" i="11"/>
  <c r="BL38" i="11" s="1"/>
  <c r="T38" i="11"/>
  <c r="V38" i="11"/>
  <c r="AB38" i="11"/>
  <c r="AJ38" i="11"/>
  <c r="BK38" i="11" s="1"/>
  <c r="R38" i="11"/>
  <c r="AS38" i="11" s="1"/>
  <c r="Q38" i="11"/>
  <c r="AD38" i="11"/>
  <c r="BE38" i="11" s="1"/>
  <c r="AN38" i="11"/>
  <c r="W14" i="11"/>
  <c r="W43" i="11"/>
  <c r="W26" i="11"/>
  <c r="W13" i="11"/>
  <c r="W46" i="11"/>
  <c r="W44" i="11"/>
  <c r="Y90" i="11" s="1"/>
  <c r="X45" i="6"/>
  <c r="X21" i="6"/>
  <c r="X18" i="6"/>
  <c r="X24" i="6"/>
  <c r="X29" i="6"/>
  <c r="W26" i="6"/>
  <c r="W49" i="6"/>
  <c r="W18" i="6"/>
  <c r="W28" i="6"/>
  <c r="Y20" i="6"/>
  <c r="Y18" i="6"/>
  <c r="Y25" i="6"/>
  <c r="Y14" i="6"/>
  <c r="AO47" i="6"/>
  <c r="AO36" i="6"/>
  <c r="AO35" i="6"/>
  <c r="AO34" i="6"/>
  <c r="AO38" i="6"/>
  <c r="DC19" i="6"/>
  <c r="DH19" i="6" s="1"/>
  <c r="DB19" i="6"/>
  <c r="DG19" i="6" s="1"/>
  <c r="DA19" i="6"/>
  <c r="DF19" i="6" s="1"/>
  <c r="DD19" i="6"/>
  <c r="DI19" i="6" s="1"/>
  <c r="DA26" i="6"/>
  <c r="DF26" i="6" s="1"/>
  <c r="DD26" i="6"/>
  <c r="DI26" i="6" s="1"/>
  <c r="DB26" i="6"/>
  <c r="DG26" i="6" s="1"/>
  <c r="DC26" i="6"/>
  <c r="DH26" i="6" s="1"/>
  <c r="DB30" i="6"/>
  <c r="DG30" i="6" s="1"/>
  <c r="DA30" i="6"/>
  <c r="DF30" i="6" s="1"/>
  <c r="DD30" i="6"/>
  <c r="DI30" i="6" s="1"/>
  <c r="DC30" i="6"/>
  <c r="DH30" i="6" s="1"/>
  <c r="DC20" i="6"/>
  <c r="DH20" i="6" s="1"/>
  <c r="DD20" i="6"/>
  <c r="DI20" i="6" s="1"/>
  <c r="DB20" i="6"/>
  <c r="DG20" i="6" s="1"/>
  <c r="DA20" i="6"/>
  <c r="DF20" i="6" s="1"/>
  <c r="DC50" i="6"/>
  <c r="DH50" i="6" s="1"/>
  <c r="DD50" i="6"/>
  <c r="DI50" i="6" s="1"/>
  <c r="DB50" i="6"/>
  <c r="DG50" i="6" s="1"/>
  <c r="DA50" i="6"/>
  <c r="DF50" i="6" s="1"/>
  <c r="AQ38" i="11"/>
  <c r="AQ35" i="11"/>
  <c r="AQ81" i="11" s="1"/>
  <c r="AQ16" i="11"/>
  <c r="AQ23" i="11"/>
  <c r="AF14" i="6"/>
  <c r="AF24" i="6"/>
  <c r="AF25" i="6"/>
  <c r="AF40" i="6"/>
  <c r="AP19" i="6"/>
  <c r="AH12" i="6"/>
  <c r="AG49" i="6"/>
  <c r="Z45" i="6"/>
  <c r="AM45" i="6"/>
  <c r="BN45" i="6" s="1"/>
  <c r="S45" i="6"/>
  <c r="AL45" i="6"/>
  <c r="AE45" i="6"/>
  <c r="AK45" i="6"/>
  <c r="AI45" i="6"/>
  <c r="BJ45" i="6" s="1"/>
  <c r="AN45" i="6"/>
  <c r="AC45" i="6"/>
  <c r="R45" i="6"/>
  <c r="AS45" i="6" s="1"/>
  <c r="Q45" i="6"/>
  <c r="AD45" i="6"/>
  <c r="BE45" i="6" s="1"/>
  <c r="D45" i="6"/>
  <c r="U45" i="6"/>
  <c r="AV45" i="6" s="1"/>
  <c r="AB45" i="6"/>
  <c r="BC45" i="6" s="1"/>
  <c r="T45" i="6"/>
  <c r="AJ45" i="6"/>
  <c r="BK45" i="6" s="1"/>
  <c r="AA45" i="6"/>
  <c r="BB45" i="6" s="1"/>
  <c r="V45" i="6"/>
  <c r="AI33" i="6"/>
  <c r="AD33" i="6"/>
  <c r="BE33" i="6" s="1"/>
  <c r="S33" i="6"/>
  <c r="AT33" i="6" s="1"/>
  <c r="Q33" i="6"/>
  <c r="AR33" i="6" s="1"/>
  <c r="AM33" i="6"/>
  <c r="BN33" i="6" s="1"/>
  <c r="AB33" i="6"/>
  <c r="BC33" i="6" s="1"/>
  <c r="AJ33" i="6"/>
  <c r="BK33" i="6" s="1"/>
  <c r="AL33" i="6"/>
  <c r="V33" i="6"/>
  <c r="Z33" i="6"/>
  <c r="BA33" i="6" s="1"/>
  <c r="AE33" i="6"/>
  <c r="T33" i="6"/>
  <c r="R33" i="6"/>
  <c r="AS33" i="6" s="1"/>
  <c r="AK33" i="6"/>
  <c r="BL33" i="6" s="1"/>
  <c r="AC33" i="6"/>
  <c r="AN33" i="6"/>
  <c r="U33" i="6"/>
  <c r="AV33" i="6" s="1"/>
  <c r="AA33" i="6"/>
  <c r="BB33" i="6" s="1"/>
  <c r="D33" i="6"/>
  <c r="D22" i="6"/>
  <c r="AJ22" i="6"/>
  <c r="BK22" i="6" s="1"/>
  <c r="S22" i="6"/>
  <c r="AC22" i="6"/>
  <c r="AN22" i="6"/>
  <c r="AB22" i="6"/>
  <c r="Z22" i="6"/>
  <c r="BA22" i="6" s="1"/>
  <c r="R22" i="6"/>
  <c r="AS22" i="6" s="1"/>
  <c r="AK22" i="6"/>
  <c r="Q22" i="6"/>
  <c r="AR22" i="6" s="1"/>
  <c r="V22" i="6"/>
  <c r="AI22" i="6"/>
  <c r="AD22" i="6"/>
  <c r="BE22" i="6" s="1"/>
  <c r="AL22" i="6"/>
  <c r="AA22" i="6"/>
  <c r="BB22" i="6" s="1"/>
  <c r="T22" i="6"/>
  <c r="AE22" i="6"/>
  <c r="U22" i="6"/>
  <c r="AV22" i="6" s="1"/>
  <c r="AM22" i="6"/>
  <c r="BN22" i="6" s="1"/>
  <c r="AL46" i="6"/>
  <c r="V46" i="6"/>
  <c r="S46" i="6"/>
  <c r="AT46" i="6" s="1"/>
  <c r="Z46" i="6"/>
  <c r="BA46" i="6" s="1"/>
  <c r="AN46" i="6"/>
  <c r="Q46" i="6"/>
  <c r="AE46" i="6"/>
  <c r="T46" i="6"/>
  <c r="AD46" i="6"/>
  <c r="BE46" i="6" s="1"/>
  <c r="AI46" i="6"/>
  <c r="BJ46" i="6" s="1"/>
  <c r="R46" i="6"/>
  <c r="AS46" i="6" s="1"/>
  <c r="U46" i="6"/>
  <c r="AV46" i="6" s="1"/>
  <c r="AM46" i="6"/>
  <c r="BN46" i="6" s="1"/>
  <c r="D46" i="6"/>
  <c r="AJ46" i="6"/>
  <c r="BK46" i="6" s="1"/>
  <c r="AB46" i="6"/>
  <c r="AC46" i="6"/>
  <c r="AA46" i="6"/>
  <c r="BB46" i="6" s="1"/>
  <c r="AK46" i="6"/>
  <c r="T17" i="6"/>
  <c r="AD17" i="6"/>
  <c r="BE17" i="6" s="1"/>
  <c r="AJ17" i="6"/>
  <c r="BK17" i="6" s="1"/>
  <c r="AM17" i="6"/>
  <c r="BN17" i="6" s="1"/>
  <c r="D17" i="6"/>
  <c r="U17" i="6"/>
  <c r="AV17" i="6" s="1"/>
  <c r="AK17" i="6"/>
  <c r="Z17" i="6"/>
  <c r="V17" i="6"/>
  <c r="AB17" i="6"/>
  <c r="BC17" i="6" s="1"/>
  <c r="AC17" i="6"/>
  <c r="AE17" i="6"/>
  <c r="S17" i="6"/>
  <c r="AL17" i="6"/>
  <c r="AA17" i="6"/>
  <c r="BB17" i="6" s="1"/>
  <c r="AI17" i="6"/>
  <c r="AN17" i="6"/>
  <c r="Q17" i="6"/>
  <c r="AR17" i="6" s="1"/>
  <c r="R17" i="6"/>
  <c r="AS17" i="6" s="1"/>
  <c r="Q15" i="6"/>
  <c r="AM15" i="6"/>
  <c r="BN15" i="6" s="1"/>
  <c r="Z15" i="6"/>
  <c r="V15" i="6"/>
  <c r="T15" i="6"/>
  <c r="AA15" i="6"/>
  <c r="BB15" i="6" s="1"/>
  <c r="U15" i="6"/>
  <c r="AV15" i="6" s="1"/>
  <c r="AE15" i="6"/>
  <c r="D15" i="6"/>
  <c r="AJ15" i="6"/>
  <c r="BK15" i="6" s="1"/>
  <c r="S15" i="6"/>
  <c r="AL15" i="6"/>
  <c r="AN15" i="6"/>
  <c r="AK15" i="6"/>
  <c r="BL15" i="6" s="1"/>
  <c r="AI15" i="6"/>
  <c r="AD15" i="6"/>
  <c r="BE15" i="6" s="1"/>
  <c r="AB15" i="6"/>
  <c r="AC15" i="6"/>
  <c r="R15" i="6"/>
  <c r="AS15" i="6" s="1"/>
  <c r="AO12" i="11"/>
  <c r="AO58" i="11" s="1"/>
  <c r="AG42" i="11"/>
  <c r="AG12" i="11"/>
  <c r="AQ49" i="6"/>
  <c r="AQ26" i="6"/>
  <c r="AQ72" i="6" s="1"/>
  <c r="AQ22" i="6"/>
  <c r="Y48" i="11"/>
  <c r="S34" i="11"/>
  <c r="AL34" i="11"/>
  <c r="AB34" i="11"/>
  <c r="AN34" i="11"/>
  <c r="Q34" i="11"/>
  <c r="AR34" i="11" s="1"/>
  <c r="AD34" i="11"/>
  <c r="BE34" i="11" s="1"/>
  <c r="AI34" i="11"/>
  <c r="Z34" i="11"/>
  <c r="BA34" i="11" s="1"/>
  <c r="D34" i="11"/>
  <c r="AK34" i="11"/>
  <c r="AE34" i="11"/>
  <c r="AJ34" i="11"/>
  <c r="BK34" i="11" s="1"/>
  <c r="AM34" i="11"/>
  <c r="BN34" i="11" s="1"/>
  <c r="AC34" i="11"/>
  <c r="AA34" i="11"/>
  <c r="BB34" i="11" s="1"/>
  <c r="V34" i="11"/>
  <c r="U34" i="11"/>
  <c r="AV34" i="11" s="1"/>
  <c r="R34" i="11"/>
  <c r="AS34" i="11" s="1"/>
  <c r="T34" i="11"/>
  <c r="Q30" i="11"/>
  <c r="T30" i="11"/>
  <c r="D30" i="11"/>
  <c r="AK30" i="11"/>
  <c r="AC30" i="11"/>
  <c r="AJ30" i="11"/>
  <c r="BK30" i="11" s="1"/>
  <c r="AI30" i="11"/>
  <c r="BJ30" i="11" s="1"/>
  <c r="AD30" i="11"/>
  <c r="BE30" i="11" s="1"/>
  <c r="AA30" i="11"/>
  <c r="BB30" i="11" s="1"/>
  <c r="S30" i="11"/>
  <c r="AT30" i="11" s="1"/>
  <c r="AN30" i="11"/>
  <c r="R30" i="11"/>
  <c r="AS30" i="11" s="1"/>
  <c r="AL30" i="11"/>
  <c r="AB30" i="11"/>
  <c r="U30" i="11"/>
  <c r="AV30" i="11" s="1"/>
  <c r="AM30" i="11"/>
  <c r="BN30" i="11" s="1"/>
  <c r="AE30" i="11"/>
  <c r="Z30" i="11"/>
  <c r="BA30" i="11" s="1"/>
  <c r="V30" i="11"/>
  <c r="R14" i="11"/>
  <c r="AS14" i="11" s="1"/>
  <c r="AC14" i="11"/>
  <c r="T14" i="11"/>
  <c r="AA14" i="11"/>
  <c r="BB14" i="11" s="1"/>
  <c r="V14" i="11"/>
  <c r="Z14" i="11"/>
  <c r="BA14" i="11" s="1"/>
  <c r="AD14" i="11"/>
  <c r="BE14" i="11" s="1"/>
  <c r="AI14" i="11"/>
  <c r="AK14" i="11"/>
  <c r="BL14" i="11" s="1"/>
  <c r="S14" i="11"/>
  <c r="AL14" i="11"/>
  <c r="Q14" i="11"/>
  <c r="AR14" i="11" s="1"/>
  <c r="AN14" i="11"/>
  <c r="D14" i="11"/>
  <c r="AB14" i="11"/>
  <c r="U14" i="11"/>
  <c r="AV14" i="11" s="1"/>
  <c r="AJ14" i="11"/>
  <c r="BK14" i="11" s="1"/>
  <c r="AM14" i="11"/>
  <c r="BN14" i="11" s="1"/>
  <c r="AE14" i="11"/>
  <c r="D17" i="11"/>
  <c r="Z17" i="11"/>
  <c r="BA17" i="11" s="1"/>
  <c r="AC17" i="11"/>
  <c r="R17" i="11"/>
  <c r="AS17" i="11" s="1"/>
  <c r="AD17" i="11"/>
  <c r="BE17" i="11" s="1"/>
  <c r="U17" i="11"/>
  <c r="AV17" i="11" s="1"/>
  <c r="AJ17" i="11"/>
  <c r="BK17" i="11" s="1"/>
  <c r="AN17" i="11"/>
  <c r="AL17" i="11"/>
  <c r="AA17" i="11"/>
  <c r="BB17" i="11" s="1"/>
  <c r="S17" i="11"/>
  <c r="AT17" i="11" s="1"/>
  <c r="AI17" i="11"/>
  <c r="BJ17" i="11" s="1"/>
  <c r="AE17" i="11"/>
  <c r="AK17" i="11"/>
  <c r="BL17" i="11" s="1"/>
  <c r="V17" i="11"/>
  <c r="AB17" i="11"/>
  <c r="BC17" i="11" s="1"/>
  <c r="AM17" i="11"/>
  <c r="BN17" i="11" s="1"/>
  <c r="Q17" i="11"/>
  <c r="AR17" i="11" s="1"/>
  <c r="T17" i="11"/>
  <c r="D11" i="11"/>
  <c r="AM11" i="11"/>
  <c r="BN11" i="11" s="1"/>
  <c r="T11" i="11"/>
  <c r="R11" i="11"/>
  <c r="AS11" i="11" s="1"/>
  <c r="Z11" i="11"/>
  <c r="AD11" i="11"/>
  <c r="BE11" i="11" s="1"/>
  <c r="AJ11" i="11"/>
  <c r="BK11" i="11" s="1"/>
  <c r="AL11" i="11"/>
  <c r="V11" i="11"/>
  <c r="AA11" i="11"/>
  <c r="BB11" i="11" s="1"/>
  <c r="AC11" i="11"/>
  <c r="AK11" i="11"/>
  <c r="BL11" i="11" s="1"/>
  <c r="AB11" i="11"/>
  <c r="AI11" i="11"/>
  <c r="AN11" i="11"/>
  <c r="S11" i="11"/>
  <c r="Q11" i="11"/>
  <c r="AR11" i="11" s="1"/>
  <c r="U11" i="11"/>
  <c r="AV11" i="11" s="1"/>
  <c r="AE11" i="11"/>
  <c r="W28" i="11"/>
  <c r="W35" i="11"/>
  <c r="W11" i="11"/>
  <c r="X30" i="6"/>
  <c r="X43" i="6"/>
  <c r="X44" i="6"/>
  <c r="X36" i="6"/>
  <c r="X50" i="6"/>
  <c r="X34" i="6"/>
  <c r="W35" i="6"/>
  <c r="W19" i="6"/>
  <c r="W20" i="6"/>
  <c r="W16" i="6"/>
  <c r="W17" i="6"/>
  <c r="Y41" i="6"/>
  <c r="Y31" i="6"/>
  <c r="Y77" i="6" s="1"/>
  <c r="Y43" i="6"/>
  <c r="Y47" i="6"/>
  <c r="Y28" i="6"/>
  <c r="AO14" i="6"/>
  <c r="AO31" i="6"/>
  <c r="AO25" i="6"/>
  <c r="AO48" i="6"/>
  <c r="AO27" i="6"/>
  <c r="DA40" i="6"/>
  <c r="DF40" i="6" s="1"/>
  <c r="DC40" i="6"/>
  <c r="DH40" i="6" s="1"/>
  <c r="DD40" i="6"/>
  <c r="DI40" i="6" s="1"/>
  <c r="DB40" i="6"/>
  <c r="DG40" i="6" s="1"/>
  <c r="DB17" i="6"/>
  <c r="DG17" i="6" s="1"/>
  <c r="DC17" i="6"/>
  <c r="DH17" i="6" s="1"/>
  <c r="DD17" i="6"/>
  <c r="DI17" i="6" s="1"/>
  <c r="DA17" i="6"/>
  <c r="DF17" i="6" s="1"/>
  <c r="DC38" i="6"/>
  <c r="DH38" i="6" s="1"/>
  <c r="DB38" i="6"/>
  <c r="DG38" i="6" s="1"/>
  <c r="DD38" i="6"/>
  <c r="DI38" i="6" s="1"/>
  <c r="DA38" i="6"/>
  <c r="DF38" i="6" s="1"/>
  <c r="DC37" i="6"/>
  <c r="DH37" i="6" s="1"/>
  <c r="DB37" i="6"/>
  <c r="DG37" i="6" s="1"/>
  <c r="DD37" i="6"/>
  <c r="DI37" i="6" s="1"/>
  <c r="DA37" i="6"/>
  <c r="DF37" i="6" s="1"/>
  <c r="DA42" i="6"/>
  <c r="DF42" i="6" s="1"/>
  <c r="DD42" i="6"/>
  <c r="DI42" i="6" s="1"/>
  <c r="DC42" i="6"/>
  <c r="DH42" i="6" s="1"/>
  <c r="DB42" i="6"/>
  <c r="DG42" i="6" s="1"/>
  <c r="AQ44" i="11"/>
  <c r="AQ45" i="11"/>
  <c r="AQ47" i="11"/>
  <c r="AQ43" i="11"/>
  <c r="AQ27" i="11"/>
  <c r="AF35" i="6"/>
  <c r="AF23" i="6"/>
  <c r="AF39" i="6"/>
  <c r="AF18" i="6"/>
  <c r="AF64" i="6" s="1"/>
  <c r="AF43" i="6"/>
  <c r="AB57" i="11" l="1"/>
  <c r="AH96" i="11"/>
  <c r="Y66" i="11"/>
  <c r="H56" i="5"/>
  <c r="H44" i="5"/>
  <c r="G41" i="5"/>
  <c r="G38" i="5"/>
  <c r="G44" i="5"/>
  <c r="G56" i="5"/>
  <c r="AO92" i="11"/>
  <c r="AY14" i="6"/>
  <c r="AF78" i="11"/>
  <c r="AO61" i="11"/>
  <c r="BH46" i="11"/>
  <c r="AY48" i="6"/>
  <c r="AF89" i="11"/>
  <c r="AF96" i="11"/>
  <c r="AG96" i="11" s="1"/>
  <c r="Y57" i="6"/>
  <c r="AY43" i="6"/>
  <c r="AQ92" i="11"/>
  <c r="AH78" i="11"/>
  <c r="AY50" i="6"/>
  <c r="Y89" i="11"/>
  <c r="AY16" i="6"/>
  <c r="AH76" i="11"/>
  <c r="BH25" i="11"/>
  <c r="W95" i="11"/>
  <c r="AH95" i="11"/>
  <c r="BH22" i="11"/>
  <c r="AH71" i="11"/>
  <c r="BQ47" i="6"/>
  <c r="Z69" i="11"/>
  <c r="AF76" i="11"/>
  <c r="AG76" i="11" s="1"/>
  <c r="AH89" i="11"/>
  <c r="AF95" i="11"/>
  <c r="X116" i="11"/>
  <c r="AO92" i="6"/>
  <c r="AF86" i="6"/>
  <c r="AQ91" i="11"/>
  <c r="AO60" i="11"/>
  <c r="AP60" i="11" s="1"/>
  <c r="AF79" i="6"/>
  <c r="AQ64" i="11"/>
  <c r="S59" i="11"/>
  <c r="AI88" i="6"/>
  <c r="AF93" i="11"/>
  <c r="AO78" i="11"/>
  <c r="AP78" i="11" s="1"/>
  <c r="BH11" i="11"/>
  <c r="AK60" i="6"/>
  <c r="BH30" i="6"/>
  <c r="X115" i="6"/>
  <c r="BH19" i="6"/>
  <c r="AQ89" i="11"/>
  <c r="AO84" i="6"/>
  <c r="AQ83" i="11"/>
  <c r="AF60" i="11"/>
  <c r="AH84" i="11"/>
  <c r="S89" i="11"/>
  <c r="BQ38" i="11"/>
  <c r="AQ75" i="11"/>
  <c r="S62" i="11"/>
  <c r="Y68" i="11"/>
  <c r="AI84" i="6"/>
  <c r="AI56" i="6"/>
  <c r="Y81" i="11"/>
  <c r="AI90" i="6"/>
  <c r="AQ67" i="11"/>
  <c r="BQ10" i="11"/>
  <c r="AF76" i="6"/>
  <c r="BH49" i="11"/>
  <c r="AY32" i="11"/>
  <c r="BQ47" i="11"/>
  <c r="AO93" i="6"/>
  <c r="BH20" i="11"/>
  <c r="AO58" i="6"/>
  <c r="W78" i="11"/>
  <c r="BH27" i="6"/>
  <c r="AI83" i="11"/>
  <c r="AQ89" i="6"/>
  <c r="AO87" i="11"/>
  <c r="AH66" i="11"/>
  <c r="AF66" i="11"/>
  <c r="Y90" i="6"/>
  <c r="BH41" i="6"/>
  <c r="AG85" i="11"/>
  <c r="AO95" i="11"/>
  <c r="AP95" i="11" s="1"/>
  <c r="AK67" i="6"/>
  <c r="X129" i="11"/>
  <c r="AQ85" i="11"/>
  <c r="Y70" i="11"/>
  <c r="X70" i="11" s="1"/>
  <c r="BQ50" i="6"/>
  <c r="AO84" i="11"/>
  <c r="AH87" i="6"/>
  <c r="AQ86" i="11"/>
  <c r="AO79" i="6"/>
  <c r="X132" i="6"/>
  <c r="AO89" i="11"/>
  <c r="AH72" i="11"/>
  <c r="V121" i="11"/>
  <c r="AF84" i="11"/>
  <c r="AF70" i="6"/>
  <c r="AH83" i="11"/>
  <c r="X120" i="11"/>
  <c r="BQ26" i="11"/>
  <c r="AQ84" i="11"/>
  <c r="AO82" i="6"/>
  <c r="AH75" i="11"/>
  <c r="BH34" i="11"/>
  <c r="BH21" i="6"/>
  <c r="X111" i="11"/>
  <c r="V120" i="11"/>
  <c r="Y72" i="11"/>
  <c r="AG74" i="11"/>
  <c r="AQ87" i="11"/>
  <c r="AO62" i="6"/>
  <c r="AF59" i="11"/>
  <c r="AF67" i="6"/>
  <c r="AQ77" i="11"/>
  <c r="AO80" i="6"/>
  <c r="BQ30" i="11"/>
  <c r="BH50" i="11"/>
  <c r="V140" i="11"/>
  <c r="AF83" i="11"/>
  <c r="AO93" i="11"/>
  <c r="AO75" i="11"/>
  <c r="AO77" i="11"/>
  <c r="AI73" i="11"/>
  <c r="AQ93" i="11"/>
  <c r="BQ23" i="6"/>
  <c r="BQ48" i="6"/>
  <c r="AY35" i="11"/>
  <c r="AH79" i="11"/>
  <c r="BH11" i="6"/>
  <c r="AF77" i="11"/>
  <c r="AH93" i="11"/>
  <c r="AH57" i="11"/>
  <c r="AF75" i="11"/>
  <c r="AH65" i="11"/>
  <c r="BH37" i="6"/>
  <c r="X121" i="6"/>
  <c r="AF83" i="6"/>
  <c r="BH15" i="6"/>
  <c r="AO67" i="6"/>
  <c r="Y70" i="6"/>
  <c r="X119" i="6"/>
  <c r="AI72" i="6"/>
  <c r="AH69" i="11"/>
  <c r="X116" i="6"/>
  <c r="AG61" i="11"/>
  <c r="W75" i="11"/>
  <c r="X75" i="11" s="1"/>
  <c r="BJ79" i="11"/>
  <c r="AI79" i="11"/>
  <c r="AO68" i="6"/>
  <c r="AO70" i="11"/>
  <c r="AP70" i="11" s="1"/>
  <c r="BQ34" i="6"/>
  <c r="AF78" i="6"/>
  <c r="BQ44" i="11"/>
  <c r="X113" i="6"/>
  <c r="AF81" i="11"/>
  <c r="AH91" i="11"/>
  <c r="AO91" i="11"/>
  <c r="BH25" i="6"/>
  <c r="BQ32" i="6"/>
  <c r="AQ56" i="6"/>
  <c r="V114" i="6"/>
  <c r="AY41" i="11"/>
  <c r="X93" i="11"/>
  <c r="AY23" i="11"/>
  <c r="AH63" i="11"/>
  <c r="AH56" i="11"/>
  <c r="X139" i="6"/>
  <c r="BQ35" i="11"/>
  <c r="AO85" i="11"/>
  <c r="AO76" i="11"/>
  <c r="Y89" i="6"/>
  <c r="AQ64" i="6"/>
  <c r="AB56" i="6"/>
  <c r="AQ79" i="11"/>
  <c r="BQ26" i="6"/>
  <c r="BQ39" i="6"/>
  <c r="X125" i="6"/>
  <c r="AF57" i="6"/>
  <c r="X126" i="6"/>
  <c r="AF64" i="11"/>
  <c r="AG64" i="11" s="1"/>
  <c r="BQ16" i="6"/>
  <c r="AY31" i="11"/>
  <c r="BA23" i="11"/>
  <c r="BA69" i="11" s="1"/>
  <c r="Y60" i="6"/>
  <c r="BH45" i="11"/>
  <c r="AQ95" i="6"/>
  <c r="BH49" i="6"/>
  <c r="AH76" i="6"/>
  <c r="BQ49" i="6"/>
  <c r="AF74" i="6"/>
  <c r="BH23" i="11"/>
  <c r="W66" i="11"/>
  <c r="X66" i="11" s="1"/>
  <c r="X113" i="11"/>
  <c r="V111" i="11"/>
  <c r="Y87" i="6"/>
  <c r="AY47" i="11"/>
  <c r="AH81" i="11"/>
  <c r="V129" i="11"/>
  <c r="AG92" i="11"/>
  <c r="BH18" i="11"/>
  <c r="AO83" i="11"/>
  <c r="Y76" i="11"/>
  <c r="AH82" i="11"/>
  <c r="V135" i="6"/>
  <c r="AH77" i="11"/>
  <c r="W71" i="11"/>
  <c r="AF91" i="6"/>
  <c r="W84" i="11"/>
  <c r="AQ79" i="6"/>
  <c r="AY49" i="6"/>
  <c r="BH39" i="6"/>
  <c r="AQ65" i="11"/>
  <c r="X134" i="6"/>
  <c r="AF57" i="11"/>
  <c r="BQ23" i="11"/>
  <c r="BH48" i="6"/>
  <c r="AH90" i="11"/>
  <c r="AF79" i="11"/>
  <c r="AH62" i="6"/>
  <c r="AG62" i="6" s="1"/>
  <c r="X107" i="6"/>
  <c r="Y94" i="11"/>
  <c r="AO69" i="6"/>
  <c r="Y61" i="11"/>
  <c r="X108" i="11"/>
  <c r="AO63" i="11"/>
  <c r="AP63" i="11" s="1"/>
  <c r="AY17" i="11"/>
  <c r="AO61" i="6"/>
  <c r="BQ18" i="6"/>
  <c r="AO96" i="6"/>
  <c r="AQ92" i="6"/>
  <c r="AQ90" i="11"/>
  <c r="X140" i="11"/>
  <c r="AY30" i="6"/>
  <c r="BQ20" i="6"/>
  <c r="AY13" i="6"/>
  <c r="BQ44" i="6"/>
  <c r="V134" i="6"/>
  <c r="AY25" i="11"/>
  <c r="X115" i="11"/>
  <c r="BH40" i="6"/>
  <c r="AO71" i="11"/>
  <c r="AP71" i="11" s="1"/>
  <c r="AO65" i="11"/>
  <c r="W76" i="11"/>
  <c r="BQ37" i="11"/>
  <c r="W68" i="11"/>
  <c r="AQ82" i="11"/>
  <c r="Y82" i="6"/>
  <c r="AO64" i="6"/>
  <c r="X79" i="11"/>
  <c r="AI61" i="11"/>
  <c r="Q83" i="11"/>
  <c r="AG62" i="11"/>
  <c r="AF56" i="11"/>
  <c r="AO73" i="6"/>
  <c r="BH13" i="6"/>
  <c r="AO76" i="6"/>
  <c r="AO66" i="6"/>
  <c r="AH72" i="6"/>
  <c r="AQ69" i="11"/>
  <c r="Z86" i="11"/>
  <c r="X121" i="11"/>
  <c r="AO81" i="6"/>
  <c r="AP74" i="6"/>
  <c r="AY28" i="6"/>
  <c r="X101" i="11"/>
  <c r="AO90" i="6"/>
  <c r="AY19" i="11"/>
  <c r="AY34" i="6"/>
  <c r="AQ58" i="6"/>
  <c r="AF71" i="11"/>
  <c r="X141" i="6"/>
  <c r="BH19" i="11"/>
  <c r="AY37" i="6"/>
  <c r="V116" i="11"/>
  <c r="Z90" i="11"/>
  <c r="AK78" i="6"/>
  <c r="AY10" i="6"/>
  <c r="AO79" i="11"/>
  <c r="BH10" i="6"/>
  <c r="BQ19" i="11"/>
  <c r="AR58" i="11"/>
  <c r="Y93" i="6"/>
  <c r="AY24" i="6"/>
  <c r="BH13" i="11"/>
  <c r="Y96" i="6"/>
  <c r="AF88" i="6"/>
  <c r="S80" i="11"/>
  <c r="AO56" i="11"/>
  <c r="AP56" i="11" s="1"/>
  <c r="AQ68" i="6"/>
  <c r="AY18" i="6"/>
  <c r="AB61" i="11"/>
  <c r="AQ96" i="11"/>
  <c r="AY29" i="6"/>
  <c r="AB66" i="11"/>
  <c r="BQ37" i="6"/>
  <c r="AF94" i="6"/>
  <c r="AQ80" i="11"/>
  <c r="BQ16" i="11"/>
  <c r="V114" i="11"/>
  <c r="X135" i="6"/>
  <c r="AF72" i="11"/>
  <c r="AF65" i="11"/>
  <c r="AT79" i="6"/>
  <c r="V115" i="11"/>
  <c r="AO72" i="11"/>
  <c r="BL77" i="6"/>
  <c r="AH56" i="6"/>
  <c r="AO75" i="6"/>
  <c r="BA77" i="11"/>
  <c r="Z77" i="11"/>
  <c r="AY40" i="11"/>
  <c r="Y80" i="6"/>
  <c r="Y62" i="11"/>
  <c r="AO62" i="11"/>
  <c r="AY36" i="6"/>
  <c r="BQ41" i="11"/>
  <c r="BH23" i="6"/>
  <c r="AO68" i="11"/>
  <c r="AP68" i="11" s="1"/>
  <c r="AO91" i="6"/>
  <c r="AI64" i="6"/>
  <c r="AG80" i="6"/>
  <c r="AH60" i="11"/>
  <c r="BH34" i="6"/>
  <c r="AO66" i="11"/>
  <c r="AQ66" i="11"/>
  <c r="AO69" i="11"/>
  <c r="Y64" i="11"/>
  <c r="Q74" i="6"/>
  <c r="AQ72" i="11"/>
  <c r="AF91" i="11"/>
  <c r="S60" i="11"/>
  <c r="X91" i="11"/>
  <c r="AR75" i="6"/>
  <c r="AP74" i="11"/>
  <c r="X112" i="11"/>
  <c r="BH14" i="6"/>
  <c r="BQ14" i="6"/>
  <c r="AR57" i="11"/>
  <c r="BC74" i="11"/>
  <c r="BA64" i="6"/>
  <c r="Q64" i="11"/>
  <c r="BA62" i="11"/>
  <c r="BJ62" i="6"/>
  <c r="AK94" i="11"/>
  <c r="AQ82" i="6"/>
  <c r="Y74" i="6"/>
  <c r="Q87" i="6"/>
  <c r="V113" i="6"/>
  <c r="AO89" i="6"/>
  <c r="AF69" i="11"/>
  <c r="BJ86" i="11"/>
  <c r="AH68" i="11"/>
  <c r="AG68" i="11" s="1"/>
  <c r="W80" i="11"/>
  <c r="X80" i="11" s="1"/>
  <c r="AF82" i="11"/>
  <c r="BJ92" i="6"/>
  <c r="BH24" i="11"/>
  <c r="Q71" i="11"/>
  <c r="V125" i="11"/>
  <c r="AQ75" i="6"/>
  <c r="AF90" i="11"/>
  <c r="AO90" i="11"/>
  <c r="AI86" i="6"/>
  <c r="AQ73" i="11"/>
  <c r="AP73" i="11" s="1"/>
  <c r="AY21" i="6"/>
  <c r="AY42" i="11"/>
  <c r="AQ59" i="6"/>
  <c r="AO94" i="11"/>
  <c r="S81" i="6"/>
  <c r="AK76" i="11"/>
  <c r="AQ62" i="11"/>
  <c r="AQ65" i="6"/>
  <c r="AR73" i="6"/>
  <c r="AH67" i="11"/>
  <c r="BH16" i="11"/>
  <c r="AO78" i="6"/>
  <c r="AP78" i="6" s="1"/>
  <c r="BH27" i="11"/>
  <c r="BJ70" i="11"/>
  <c r="AR71" i="6"/>
  <c r="Q72" i="11"/>
  <c r="BJ69" i="11"/>
  <c r="BJ38" i="6"/>
  <c r="BJ84" i="6" s="1"/>
  <c r="BJ70" i="6"/>
  <c r="BQ21" i="11"/>
  <c r="V127" i="6"/>
  <c r="Y84" i="11"/>
  <c r="BJ40" i="6"/>
  <c r="BJ86" i="6" s="1"/>
  <c r="BA95" i="11"/>
  <c r="BA60" i="11"/>
  <c r="Z63" i="6"/>
  <c r="AI89" i="11"/>
  <c r="AR78" i="11"/>
  <c r="AY32" i="6"/>
  <c r="Z83" i="11"/>
  <c r="AY42" i="6"/>
  <c r="BQ13" i="6"/>
  <c r="Q65" i="11"/>
  <c r="AF73" i="11"/>
  <c r="X134" i="11"/>
  <c r="BQ20" i="11"/>
  <c r="Z67" i="6"/>
  <c r="AH94" i="6"/>
  <c r="AH88" i="6"/>
  <c r="Z77" i="6"/>
  <c r="AR91" i="11"/>
  <c r="AP61" i="11"/>
  <c r="AQ76" i="11"/>
  <c r="V116" i="6"/>
  <c r="AG75" i="6"/>
  <c r="Y75" i="6"/>
  <c r="AY40" i="6"/>
  <c r="X69" i="6"/>
  <c r="BJ81" i="11"/>
  <c r="BC68" i="11"/>
  <c r="AO82" i="11"/>
  <c r="S57" i="11"/>
  <c r="Y71" i="6"/>
  <c r="AY26" i="11"/>
  <c r="X127" i="6"/>
  <c r="Q85" i="11"/>
  <c r="AR69" i="6"/>
  <c r="AY26" i="6"/>
  <c r="AO86" i="6"/>
  <c r="Y68" i="6"/>
  <c r="AY19" i="6"/>
  <c r="AP83" i="6"/>
  <c r="AF63" i="11"/>
  <c r="BJ76" i="11"/>
  <c r="BJ67" i="6"/>
  <c r="BH47" i="6"/>
  <c r="AR39" i="11"/>
  <c r="AR85" i="11" s="1"/>
  <c r="BH26" i="6"/>
  <c r="BA67" i="11"/>
  <c r="AR89" i="6"/>
  <c r="AY44" i="11"/>
  <c r="AQ66" i="6"/>
  <c r="BQ42" i="6"/>
  <c r="X125" i="11"/>
  <c r="AR67" i="6"/>
  <c r="V113" i="11"/>
  <c r="AF87" i="6"/>
  <c r="AO96" i="11"/>
  <c r="BJ63" i="11"/>
  <c r="BH44" i="11"/>
  <c r="AB61" i="6"/>
  <c r="AR58" i="6"/>
  <c r="BQ42" i="11"/>
  <c r="W71" i="6"/>
  <c r="Z62" i="11"/>
  <c r="Z94" i="11"/>
  <c r="AR94" i="6"/>
  <c r="AR57" i="6"/>
  <c r="AF73" i="6"/>
  <c r="BJ43" i="11"/>
  <c r="BJ89" i="11" s="1"/>
  <c r="BA31" i="6"/>
  <c r="BA77" i="6" s="1"/>
  <c r="AR89" i="11"/>
  <c r="BQ50" i="11"/>
  <c r="BC64" i="6"/>
  <c r="AB64" i="6"/>
  <c r="BC88" i="11"/>
  <c r="Y87" i="11"/>
  <c r="BH31" i="11"/>
  <c r="Q83" i="6"/>
  <c r="AK86" i="11"/>
  <c r="AT94" i="11"/>
  <c r="Y95" i="11"/>
  <c r="AF84" i="6"/>
  <c r="BA63" i="11"/>
  <c r="AI68" i="6"/>
  <c r="BQ40" i="6"/>
  <c r="Z74" i="6"/>
  <c r="AK58" i="6"/>
  <c r="AQ94" i="11"/>
  <c r="AB88" i="11"/>
  <c r="AB56" i="11"/>
  <c r="BQ31" i="11"/>
  <c r="W68" i="6"/>
  <c r="S86" i="11"/>
  <c r="BJ27" i="11"/>
  <c r="BJ73" i="11" s="1"/>
  <c r="AR18" i="11"/>
  <c r="AR64" i="11" s="1"/>
  <c r="BA89" i="6"/>
  <c r="BJ89" i="6"/>
  <c r="Q86" i="6"/>
  <c r="AI77" i="11"/>
  <c r="Y71" i="11"/>
  <c r="AF81" i="6"/>
  <c r="S68" i="6"/>
  <c r="BQ19" i="6"/>
  <c r="BH20" i="6"/>
  <c r="X130" i="6"/>
  <c r="Z71" i="6"/>
  <c r="AY45" i="11"/>
  <c r="BA40" i="11"/>
  <c r="BA86" i="11" s="1"/>
  <c r="AG70" i="11"/>
  <c r="S89" i="6"/>
  <c r="Q77" i="11"/>
  <c r="BJ60" i="6"/>
  <c r="BA65" i="6"/>
  <c r="AB60" i="11"/>
  <c r="Z82" i="6"/>
  <c r="BC15" i="11"/>
  <c r="BC61" i="11" s="1"/>
  <c r="Z93" i="11"/>
  <c r="AH80" i="11"/>
  <c r="AY27" i="11"/>
  <c r="Z72" i="11"/>
  <c r="S81" i="11"/>
  <c r="S68" i="11"/>
  <c r="Z67" i="11"/>
  <c r="BQ18" i="11"/>
  <c r="AK62" i="6"/>
  <c r="X123" i="11"/>
  <c r="AR31" i="11"/>
  <c r="AR77" i="11" s="1"/>
  <c r="AF87" i="11"/>
  <c r="AG87" i="11" s="1"/>
  <c r="AT81" i="11"/>
  <c r="AY21" i="11"/>
  <c r="BH12" i="11"/>
  <c r="X126" i="11"/>
  <c r="X133" i="6"/>
  <c r="AK93" i="11"/>
  <c r="BJ56" i="11"/>
  <c r="Y73" i="11"/>
  <c r="BL40" i="11"/>
  <c r="BL86" i="11" s="1"/>
  <c r="S70" i="6"/>
  <c r="AO56" i="6"/>
  <c r="Z94" i="6"/>
  <c r="AO80" i="11"/>
  <c r="DJ42" i="6"/>
  <c r="DJ40" i="6"/>
  <c r="G54" i="5" s="1"/>
  <c r="G55" i="5" s="1"/>
  <c r="AR60" i="11"/>
  <c r="AK68" i="6"/>
  <c r="AB78" i="11"/>
  <c r="BC20" i="11"/>
  <c r="BC66" i="11" s="1"/>
  <c r="BH15" i="11"/>
  <c r="BA36" i="6"/>
  <c r="BA82" i="6" s="1"/>
  <c r="BL21" i="6"/>
  <c r="BL67" i="6" s="1"/>
  <c r="AO88" i="6"/>
  <c r="Y76" i="6"/>
  <c r="BJ37" i="11"/>
  <c r="BJ83" i="11" s="1"/>
  <c r="V123" i="11"/>
  <c r="AK69" i="11"/>
  <c r="BQ45" i="11"/>
  <c r="AT16" i="11"/>
  <c r="AT62" i="11" s="1"/>
  <c r="Z57" i="6"/>
  <c r="AI57" i="6"/>
  <c r="AK59" i="6"/>
  <c r="BJ65" i="6"/>
  <c r="AI75" i="6"/>
  <c r="AR63" i="11"/>
  <c r="AK92" i="6"/>
  <c r="Z96" i="11"/>
  <c r="X106" i="11"/>
  <c r="AR37" i="11"/>
  <c r="AR83" i="11" s="1"/>
  <c r="AY18" i="11"/>
  <c r="BA81" i="11"/>
  <c r="AQ69" i="6"/>
  <c r="BA65" i="11"/>
  <c r="AI65" i="6"/>
  <c r="BA87" i="11"/>
  <c r="AY37" i="11"/>
  <c r="AB76" i="11"/>
  <c r="AB80" i="11"/>
  <c r="BQ46" i="11"/>
  <c r="AI92" i="6"/>
  <c r="S78" i="11"/>
  <c r="AB74" i="6"/>
  <c r="BL12" i="6"/>
  <c r="BL58" i="6" s="1"/>
  <c r="AI93" i="6"/>
  <c r="S71" i="11"/>
  <c r="AI83" i="6"/>
  <c r="AK72" i="11"/>
  <c r="Q82" i="11"/>
  <c r="AT68" i="11"/>
  <c r="Q72" i="6"/>
  <c r="AI87" i="6"/>
  <c r="AI85" i="6"/>
  <c r="BH41" i="11"/>
  <c r="BJ95" i="6"/>
  <c r="S79" i="11"/>
  <c r="BJ94" i="6"/>
  <c r="AI94" i="6"/>
  <c r="AI96" i="6"/>
  <c r="BA56" i="11"/>
  <c r="AY44" i="6"/>
  <c r="AK80" i="11"/>
  <c r="AI84" i="11"/>
  <c r="BA70" i="11"/>
  <c r="AG68" i="6"/>
  <c r="BJ94" i="11"/>
  <c r="AB95" i="6"/>
  <c r="BA91" i="11"/>
  <c r="BH21" i="11"/>
  <c r="Q60" i="6"/>
  <c r="AH73" i="11"/>
  <c r="Z59" i="6"/>
  <c r="AO57" i="11"/>
  <c r="AP57" i="11" s="1"/>
  <c r="AF80" i="11"/>
  <c r="Z57" i="11"/>
  <c r="AA57" i="11" s="1"/>
  <c r="AI63" i="6"/>
  <c r="BA79" i="6"/>
  <c r="DJ20" i="6"/>
  <c r="BA84" i="11"/>
  <c r="BA89" i="11"/>
  <c r="AB82" i="6"/>
  <c r="BA21" i="6"/>
  <c r="BA67" i="6" s="1"/>
  <c r="X107" i="11"/>
  <c r="AI74" i="11"/>
  <c r="AK96" i="11"/>
  <c r="BJ44" i="6"/>
  <c r="BJ90" i="6" s="1"/>
  <c r="BA37" i="11"/>
  <c r="BA83" i="11" s="1"/>
  <c r="S75" i="6"/>
  <c r="AK77" i="6"/>
  <c r="AI81" i="6"/>
  <c r="AB68" i="11"/>
  <c r="BC88" i="6"/>
  <c r="AH66" i="6"/>
  <c r="AG66" i="6" s="1"/>
  <c r="BL94" i="6"/>
  <c r="BA78" i="6"/>
  <c r="Q78" i="6"/>
  <c r="AR65" i="6"/>
  <c r="BL63" i="11"/>
  <c r="Q92" i="6"/>
  <c r="AI60" i="11"/>
  <c r="BL30" i="11"/>
  <c r="BL76" i="11" s="1"/>
  <c r="BQ17" i="11"/>
  <c r="Z61" i="6"/>
  <c r="AI79" i="6"/>
  <c r="X135" i="11"/>
  <c r="BJ38" i="11"/>
  <c r="BJ84" i="11" s="1"/>
  <c r="AB76" i="6"/>
  <c r="Q82" i="6"/>
  <c r="DJ33" i="6"/>
  <c r="DJ49" i="6"/>
  <c r="BJ74" i="11"/>
  <c r="AK92" i="11"/>
  <c r="Z64" i="6"/>
  <c r="AA64" i="6" s="1"/>
  <c r="DJ25" i="6"/>
  <c r="DJ48" i="6"/>
  <c r="BL47" i="11"/>
  <c r="AI75" i="11"/>
  <c r="BJ29" i="6"/>
  <c r="BJ75" i="6" s="1"/>
  <c r="AH67" i="6"/>
  <c r="BG10" i="11"/>
  <c r="Q58" i="11"/>
  <c r="AR81" i="11"/>
  <c r="BH28" i="6"/>
  <c r="Z73" i="11"/>
  <c r="AB65" i="11"/>
  <c r="AF65" i="6"/>
  <c r="BL69" i="6"/>
  <c r="Y78" i="11"/>
  <c r="DJ37" i="6"/>
  <c r="DJ17" i="6"/>
  <c r="Q57" i="11"/>
  <c r="Z60" i="11"/>
  <c r="Q61" i="6"/>
  <c r="DJ26" i="6"/>
  <c r="Z84" i="11"/>
  <c r="AI82" i="6"/>
  <c r="AT73" i="6"/>
  <c r="BJ18" i="6"/>
  <c r="BJ64" i="6" s="1"/>
  <c r="BA25" i="6"/>
  <c r="BA71" i="6" s="1"/>
  <c r="AY20" i="11"/>
  <c r="AK56" i="11"/>
  <c r="AR26" i="11"/>
  <c r="AR72" i="11" s="1"/>
  <c r="AR36" i="11"/>
  <c r="AR82" i="11" s="1"/>
  <c r="AR85" i="6"/>
  <c r="Q85" i="6"/>
  <c r="AR70" i="6"/>
  <c r="Q70" i="6"/>
  <c r="Q67" i="11"/>
  <c r="AR62" i="6"/>
  <c r="AR80" i="6"/>
  <c r="AY10" i="11"/>
  <c r="AK79" i="11"/>
  <c r="BC19" i="11"/>
  <c r="BC65" i="11" s="1"/>
  <c r="AT90" i="11"/>
  <c r="Z96" i="6"/>
  <c r="S57" i="6"/>
  <c r="AR59" i="6"/>
  <c r="AQ90" i="6"/>
  <c r="AO85" i="6"/>
  <c r="AO64" i="11"/>
  <c r="AB63" i="11"/>
  <c r="BA76" i="11"/>
  <c r="AI80" i="11"/>
  <c r="AP72" i="6"/>
  <c r="Q91" i="6"/>
  <c r="AQ93" i="6"/>
  <c r="BJ15" i="11"/>
  <c r="BJ61" i="11" s="1"/>
  <c r="AI70" i="11"/>
  <c r="Q88" i="11"/>
  <c r="BQ24" i="11"/>
  <c r="AI93" i="11"/>
  <c r="AT35" i="6"/>
  <c r="AT81" i="6" s="1"/>
  <c r="BQ28" i="6"/>
  <c r="AT13" i="11"/>
  <c r="AT59" i="11" s="1"/>
  <c r="AB69" i="11"/>
  <c r="BJ39" i="6"/>
  <c r="BJ85" i="6" s="1"/>
  <c r="AK85" i="6"/>
  <c r="AT40" i="11"/>
  <c r="AT86" i="11" s="1"/>
  <c r="S80" i="6"/>
  <c r="AO67" i="11"/>
  <c r="Q76" i="11"/>
  <c r="AQ81" i="6"/>
  <c r="BL22" i="6"/>
  <c r="BC95" i="11"/>
  <c r="AB95" i="11"/>
  <c r="AB74" i="11"/>
  <c r="S73" i="6"/>
  <c r="AR25" i="11"/>
  <c r="AR71" i="11" s="1"/>
  <c r="BL10" i="11"/>
  <c r="BL56" i="11" s="1"/>
  <c r="Q69" i="6"/>
  <c r="Z69" i="6"/>
  <c r="Z58" i="11"/>
  <c r="AI82" i="11"/>
  <c r="AJ82" i="11" s="1"/>
  <c r="Z70" i="6"/>
  <c r="DJ45" i="6"/>
  <c r="BL21" i="11"/>
  <c r="BL67" i="11" s="1"/>
  <c r="AR62" i="11"/>
  <c r="AI94" i="11"/>
  <c r="AT33" i="11"/>
  <c r="AT79" i="11" s="1"/>
  <c r="AT57" i="6"/>
  <c r="AI60" i="6"/>
  <c r="X118" i="11"/>
  <c r="BQ24" i="6"/>
  <c r="AF67" i="11"/>
  <c r="AI57" i="11"/>
  <c r="AK63" i="11"/>
  <c r="AR63" i="6"/>
  <c r="AR79" i="6"/>
  <c r="Q79" i="6"/>
  <c r="Z91" i="6"/>
  <c r="AY47" i="6"/>
  <c r="Q89" i="11"/>
  <c r="AT78" i="11"/>
  <c r="BC30" i="6"/>
  <c r="BC76" i="6" s="1"/>
  <c r="AH83" i="6"/>
  <c r="AO95" i="6"/>
  <c r="AB70" i="11"/>
  <c r="AR84" i="6"/>
  <c r="AH91" i="6"/>
  <c r="Q73" i="11"/>
  <c r="BA64" i="11"/>
  <c r="Q62" i="6"/>
  <c r="AI80" i="6"/>
  <c r="Z95" i="6"/>
  <c r="AB90" i="11"/>
  <c r="DJ29" i="6"/>
  <c r="DJ24" i="6"/>
  <c r="AQ85" i="6"/>
  <c r="AG92" i="6"/>
  <c r="Y64" i="6"/>
  <c r="BC28" i="6"/>
  <c r="BA73" i="6"/>
  <c r="AR93" i="6"/>
  <c r="AR88" i="11"/>
  <c r="AT75" i="6"/>
  <c r="Y73" i="6"/>
  <c r="BJ91" i="11"/>
  <c r="AQ61" i="6"/>
  <c r="Q57" i="6"/>
  <c r="AH78" i="6"/>
  <c r="AT34" i="11"/>
  <c r="AT80" i="11" s="1"/>
  <c r="T92" i="6"/>
  <c r="AU46" i="6"/>
  <c r="AU92" i="6" s="1"/>
  <c r="T91" i="6"/>
  <c r="AU45" i="6"/>
  <c r="AU91" i="6" s="1"/>
  <c r="V105" i="11"/>
  <c r="W60" i="11"/>
  <c r="Y60" i="11"/>
  <c r="X105" i="11"/>
  <c r="AI95" i="11"/>
  <c r="BJ49" i="11"/>
  <c r="BJ95" i="11" s="1"/>
  <c r="AI66" i="11"/>
  <c r="BJ20" i="11"/>
  <c r="BJ66" i="11" s="1"/>
  <c r="AL66" i="6"/>
  <c r="BM20" i="6"/>
  <c r="BM66" i="6" s="1"/>
  <c r="AT21" i="6"/>
  <c r="AT67" i="6" s="1"/>
  <c r="S67" i="6"/>
  <c r="BQ15" i="6"/>
  <c r="AL75" i="6"/>
  <c r="BM29" i="6"/>
  <c r="BM75" i="6" s="1"/>
  <c r="T81" i="6"/>
  <c r="AU35" i="6"/>
  <c r="AU81" i="6" s="1"/>
  <c r="AN95" i="6"/>
  <c r="BO49" i="6"/>
  <c r="AX33" i="11"/>
  <c r="AZ33" i="11"/>
  <c r="BP33" i="11"/>
  <c r="BR33" i="11"/>
  <c r="BI33" i="11"/>
  <c r="BG33" i="11"/>
  <c r="AY33" i="11"/>
  <c r="BH33" i="11"/>
  <c r="BQ33" i="11"/>
  <c r="Z79" i="11"/>
  <c r="BA33" i="11"/>
  <c r="BA79" i="11" s="1"/>
  <c r="BP11" i="6"/>
  <c r="BR11" i="6"/>
  <c r="BG11" i="6"/>
  <c r="AZ11" i="6"/>
  <c r="BI11" i="6"/>
  <c r="AX11" i="6"/>
  <c r="BQ11" i="6"/>
  <c r="AC57" i="6"/>
  <c r="BD11" i="6"/>
  <c r="BD57" i="6" s="1"/>
  <c r="AO94" i="6"/>
  <c r="AQ94" i="6"/>
  <c r="W74" i="11"/>
  <c r="V119" i="11"/>
  <c r="X119" i="11"/>
  <c r="BC11" i="11"/>
  <c r="AK57" i="11"/>
  <c r="AE63" i="11"/>
  <c r="BF17" i="11"/>
  <c r="AT14" i="11"/>
  <c r="AT60" i="11" s="1"/>
  <c r="BG14" i="11"/>
  <c r="AX14" i="11"/>
  <c r="AZ14" i="11"/>
  <c r="BI14" i="11"/>
  <c r="BR14" i="11"/>
  <c r="BP14" i="11"/>
  <c r="BH14" i="11"/>
  <c r="BQ14" i="11"/>
  <c r="AI76" i="11"/>
  <c r="BC34" i="11"/>
  <c r="BC80" i="11" s="1"/>
  <c r="V80" i="11"/>
  <c r="AW34" i="11"/>
  <c r="Z80" i="11"/>
  <c r="BQ34" i="11"/>
  <c r="BA15" i="6"/>
  <c r="BA61" i="6" s="1"/>
  <c r="AE61" i="6"/>
  <c r="BF15" i="6"/>
  <c r="BA17" i="6"/>
  <c r="BA63" i="6" s="1"/>
  <c r="BL17" i="6"/>
  <c r="AK63" i="6"/>
  <c r="AR46" i="6"/>
  <c r="AR92" i="6" s="1"/>
  <c r="AE92" i="6"/>
  <c r="BF46" i="6"/>
  <c r="AR68" i="6"/>
  <c r="Z68" i="6"/>
  <c r="AN79" i="6"/>
  <c r="BO33" i="6"/>
  <c r="AL79" i="6"/>
  <c r="BM33" i="6"/>
  <c r="BM79" i="6" s="1"/>
  <c r="AB91" i="6"/>
  <c r="AI91" i="6"/>
  <c r="Y66" i="6"/>
  <c r="AT43" i="11"/>
  <c r="AT89" i="11" s="1"/>
  <c r="BA78" i="11"/>
  <c r="AE78" i="11"/>
  <c r="BF32" i="11"/>
  <c r="AR66" i="11"/>
  <c r="AL74" i="6"/>
  <c r="BM28" i="6"/>
  <c r="BM74" i="6" s="1"/>
  <c r="V74" i="6"/>
  <c r="AW28" i="6"/>
  <c r="BG30" i="6"/>
  <c r="BI30" i="6"/>
  <c r="AZ30" i="6"/>
  <c r="AX30" i="6"/>
  <c r="G39" i="5" s="1"/>
  <c r="G40" i="5" s="1"/>
  <c r="BR30" i="6"/>
  <c r="BP30" i="6"/>
  <c r="AC76" i="6"/>
  <c r="BD30" i="6"/>
  <c r="BD76" i="6" s="1"/>
  <c r="T76" i="6"/>
  <c r="AU30" i="6"/>
  <c r="AU76" i="6" s="1"/>
  <c r="AT36" i="6"/>
  <c r="S82" i="6"/>
  <c r="AN67" i="6"/>
  <c r="BO21" i="6"/>
  <c r="BH17" i="6"/>
  <c r="W84" i="6"/>
  <c r="V129" i="6"/>
  <c r="V109" i="11"/>
  <c r="W64" i="11"/>
  <c r="X109" i="11"/>
  <c r="AN61" i="11"/>
  <c r="BO15" i="11"/>
  <c r="S85" i="11"/>
  <c r="AT39" i="11"/>
  <c r="Z85" i="11"/>
  <c r="BA39" i="11"/>
  <c r="BA85" i="11" s="1"/>
  <c r="BC70" i="11"/>
  <c r="T73" i="6"/>
  <c r="AU27" i="6"/>
  <c r="AU73" i="6" s="1"/>
  <c r="S93" i="11"/>
  <c r="AT47" i="11"/>
  <c r="AT58" i="11"/>
  <c r="AN58" i="11"/>
  <c r="BO12" i="11"/>
  <c r="AH70" i="6"/>
  <c r="BA82" i="11"/>
  <c r="AQ86" i="6"/>
  <c r="AE72" i="6"/>
  <c r="BF26" i="6"/>
  <c r="AR88" i="6"/>
  <c r="DJ12" i="6"/>
  <c r="AL67" i="11"/>
  <c r="BM21" i="11"/>
  <c r="BM67" i="11" s="1"/>
  <c r="AI64" i="11"/>
  <c r="BJ18" i="11"/>
  <c r="BJ64" i="11" s="1"/>
  <c r="S87" i="11"/>
  <c r="AT41" i="11"/>
  <c r="AT87" i="11" s="1"/>
  <c r="BH36" i="6"/>
  <c r="AF82" i="6"/>
  <c r="AG82" i="6" s="1"/>
  <c r="BH42" i="11"/>
  <c r="AF88" i="11"/>
  <c r="AG88" i="11" s="1"/>
  <c r="T68" i="6"/>
  <c r="AU22" i="6"/>
  <c r="AU68" i="6" s="1"/>
  <c r="AN91" i="6"/>
  <c r="BO45" i="6"/>
  <c r="AF60" i="6"/>
  <c r="AH60" i="6"/>
  <c r="Q95" i="11"/>
  <c r="AR49" i="11"/>
  <c r="AR95" i="11" s="1"/>
  <c r="V76" i="6"/>
  <c r="AW30" i="6"/>
  <c r="T93" i="6"/>
  <c r="AU47" i="6"/>
  <c r="AU93" i="6" s="1"/>
  <c r="AO63" i="6"/>
  <c r="AQ63" i="6"/>
  <c r="V81" i="6"/>
  <c r="AW35" i="6"/>
  <c r="AK70" i="6"/>
  <c r="BL24" i="6"/>
  <c r="BL70" i="6" s="1"/>
  <c r="AI63" i="11"/>
  <c r="BJ14" i="11"/>
  <c r="BJ60" i="11" s="1"/>
  <c r="BR46" i="6"/>
  <c r="BP46" i="6"/>
  <c r="AZ46" i="6"/>
  <c r="BI46" i="6"/>
  <c r="BG46" i="6"/>
  <c r="AX46" i="6"/>
  <c r="BQ46" i="6"/>
  <c r="AL68" i="6"/>
  <c r="BM22" i="6"/>
  <c r="BM68" i="6" s="1"/>
  <c r="AC79" i="6"/>
  <c r="BD33" i="6"/>
  <c r="BD79" i="6" s="1"/>
  <c r="BJ91" i="6"/>
  <c r="BL45" i="6"/>
  <c r="BL91" i="6" s="1"/>
  <c r="AK91" i="6"/>
  <c r="AH81" i="6"/>
  <c r="AC89" i="11"/>
  <c r="BD43" i="11"/>
  <c r="BD89" i="11" s="1"/>
  <c r="AB89" i="11"/>
  <c r="BC43" i="11"/>
  <c r="BC89" i="11" s="1"/>
  <c r="AE95" i="11"/>
  <c r="BF49" i="11"/>
  <c r="BC32" i="11"/>
  <c r="BC78" i="11" s="1"/>
  <c r="AC78" i="11"/>
  <c r="BD32" i="11"/>
  <c r="BD78" i="11" s="1"/>
  <c r="BA66" i="11"/>
  <c r="AN74" i="6"/>
  <c r="BO28" i="6"/>
  <c r="AC74" i="6"/>
  <c r="BD28" i="6"/>
  <c r="BD74" i="6" s="1"/>
  <c r="BA66" i="6"/>
  <c r="AE66" i="6"/>
  <c r="BF20" i="6"/>
  <c r="BJ82" i="6"/>
  <c r="AN82" i="6"/>
  <c r="BO36" i="6"/>
  <c r="BC12" i="6"/>
  <c r="AB58" i="6"/>
  <c r="S74" i="11"/>
  <c r="AT28" i="11"/>
  <c r="AN96" i="11"/>
  <c r="BO50" i="11"/>
  <c r="T96" i="11"/>
  <c r="AU50" i="11"/>
  <c r="AU96" i="11" s="1"/>
  <c r="AK90" i="6"/>
  <c r="BL44" i="6"/>
  <c r="AZ44" i="6"/>
  <c r="BP44" i="6"/>
  <c r="AX44" i="6"/>
  <c r="BI44" i="6"/>
  <c r="BR44" i="6"/>
  <c r="BG44" i="6"/>
  <c r="AL90" i="6"/>
  <c r="BM44" i="6"/>
  <c r="BM90" i="6" s="1"/>
  <c r="S71" i="6"/>
  <c r="AT25" i="6"/>
  <c r="AT71" i="6" s="1"/>
  <c r="BP25" i="6"/>
  <c r="BI25" i="6"/>
  <c r="AX25" i="6"/>
  <c r="BG25" i="6"/>
  <c r="BR25" i="6"/>
  <c r="AZ25" i="6"/>
  <c r="AY25" i="6"/>
  <c r="BQ25" i="6"/>
  <c r="AC83" i="11"/>
  <c r="BD37" i="11"/>
  <c r="BD83" i="11" s="1"/>
  <c r="AC69" i="6"/>
  <c r="BD23" i="6"/>
  <c r="BD69" i="6" s="1"/>
  <c r="S69" i="6"/>
  <c r="AT23" i="6"/>
  <c r="AT69" i="6" s="1"/>
  <c r="AL77" i="6"/>
  <c r="BM31" i="6"/>
  <c r="BM77" i="6" s="1"/>
  <c r="T72" i="11"/>
  <c r="AU26" i="11"/>
  <c r="AU72" i="11" s="1"/>
  <c r="AB81" i="11"/>
  <c r="BC35" i="11"/>
  <c r="BC81" i="11" s="1"/>
  <c r="Q69" i="11"/>
  <c r="AR23" i="11"/>
  <c r="AR69" i="11" s="1"/>
  <c r="AL69" i="11"/>
  <c r="BM23" i="11"/>
  <c r="BM69" i="11" s="1"/>
  <c r="V69" i="11"/>
  <c r="AW23" i="11"/>
  <c r="BL38" i="6"/>
  <c r="AK84" i="6"/>
  <c r="AX38" i="6"/>
  <c r="BI38" i="6"/>
  <c r="BG38" i="6"/>
  <c r="AZ38" i="6"/>
  <c r="BR38" i="6"/>
  <c r="BP38" i="6"/>
  <c r="AY38" i="6"/>
  <c r="BQ38" i="6"/>
  <c r="BH38" i="6"/>
  <c r="W60" i="6"/>
  <c r="V105" i="6"/>
  <c r="X105" i="6"/>
  <c r="AE56" i="6"/>
  <c r="BF10" i="6"/>
  <c r="AL86" i="6"/>
  <c r="BM40" i="6"/>
  <c r="BM86" i="6" s="1"/>
  <c r="AN86" i="6"/>
  <c r="BO40" i="6"/>
  <c r="AL62" i="6"/>
  <c r="BM16" i="6"/>
  <c r="BM62" i="6" s="1"/>
  <c r="Z62" i="6"/>
  <c r="BA16" i="6"/>
  <c r="BA62" i="6" s="1"/>
  <c r="BJ34" i="6"/>
  <c r="BJ80" i="6" s="1"/>
  <c r="AN77" i="11"/>
  <c r="BO31" i="11"/>
  <c r="BA96" i="6"/>
  <c r="AC96" i="6"/>
  <c r="BD50" i="6"/>
  <c r="BD96" i="6" s="1"/>
  <c r="Q96" i="6"/>
  <c r="AR50" i="6"/>
  <c r="AR96" i="6" s="1"/>
  <c r="Z60" i="6"/>
  <c r="BA14" i="6"/>
  <c r="BA60" i="6" s="1"/>
  <c r="AC60" i="6"/>
  <c r="BD14" i="6"/>
  <c r="BD60" i="6" s="1"/>
  <c r="V79" i="6"/>
  <c r="AW33" i="6"/>
  <c r="AC67" i="6"/>
  <c r="BD21" i="6"/>
  <c r="BD67" i="6" s="1"/>
  <c r="AL70" i="11"/>
  <c r="BM24" i="11"/>
  <c r="BM70" i="11" s="1"/>
  <c r="V122" i="11"/>
  <c r="W77" i="11"/>
  <c r="X77" i="11" s="1"/>
  <c r="X122" i="11"/>
  <c r="AF89" i="6"/>
  <c r="AH89" i="6"/>
  <c r="W63" i="6"/>
  <c r="V108" i="6"/>
  <c r="AI61" i="6"/>
  <c r="BA68" i="6"/>
  <c r="AO77" i="6"/>
  <c r="W62" i="6"/>
  <c r="V107" i="6"/>
  <c r="T63" i="11"/>
  <c r="AU17" i="11"/>
  <c r="AU63" i="11" s="1"/>
  <c r="S63" i="11"/>
  <c r="AC63" i="11"/>
  <c r="BD17" i="11"/>
  <c r="BD63" i="11" s="1"/>
  <c r="Q60" i="11"/>
  <c r="AR30" i="11"/>
  <c r="AR76" i="11" s="1"/>
  <c r="AL76" i="11"/>
  <c r="BM30" i="11"/>
  <c r="BM76" i="11" s="1"/>
  <c r="AC76" i="11"/>
  <c r="BD30" i="11"/>
  <c r="BD76" i="11" s="1"/>
  <c r="BJ34" i="11"/>
  <c r="BJ80" i="11" s="1"/>
  <c r="AC80" i="11"/>
  <c r="BD34" i="11"/>
  <c r="BD80" i="11" s="1"/>
  <c r="AK61" i="6"/>
  <c r="AT17" i="6"/>
  <c r="AT63" i="6" s="1"/>
  <c r="S63" i="6"/>
  <c r="BG17" i="6"/>
  <c r="BI17" i="6"/>
  <c r="AZ17" i="6"/>
  <c r="AX17" i="6"/>
  <c r="BR17" i="6"/>
  <c r="BP17" i="6"/>
  <c r="BQ17" i="6"/>
  <c r="BL46" i="6"/>
  <c r="BL92" i="6" s="1"/>
  <c r="AN92" i="6"/>
  <c r="BO46" i="6"/>
  <c r="BJ22" i="6"/>
  <c r="BJ68" i="6" s="1"/>
  <c r="AN68" i="6"/>
  <c r="BO22" i="6"/>
  <c r="AK79" i="6"/>
  <c r="AB79" i="6"/>
  <c r="AR45" i="6"/>
  <c r="AR91" i="6" s="1"/>
  <c r="BG45" i="6"/>
  <c r="BI45" i="6"/>
  <c r="BP45" i="6"/>
  <c r="AZ45" i="6"/>
  <c r="BR45" i="6"/>
  <c r="AX45" i="6"/>
  <c r="BQ45" i="6"/>
  <c r="BH45" i="6"/>
  <c r="AE91" i="6"/>
  <c r="BF45" i="6"/>
  <c r="BH46" i="6"/>
  <c r="V84" i="11"/>
  <c r="AW38" i="11"/>
  <c r="AC84" i="11"/>
  <c r="BD38" i="11"/>
  <c r="BD84" i="11" s="1"/>
  <c r="T95" i="11"/>
  <c r="AU49" i="11"/>
  <c r="AU95" i="11" s="1"/>
  <c r="AC95" i="11"/>
  <c r="BD49" i="11"/>
  <c r="BD95" i="11" s="1"/>
  <c r="AL76" i="6"/>
  <c r="BM30" i="6"/>
  <c r="BM76" i="6" s="1"/>
  <c r="BJ66" i="6"/>
  <c r="AC66" i="6"/>
  <c r="BD20" i="6"/>
  <c r="BD66" i="6" s="1"/>
  <c r="X108" i="6"/>
  <c r="Q92" i="11"/>
  <c r="AR46" i="11"/>
  <c r="AR92" i="11" s="1"/>
  <c r="T92" i="11"/>
  <c r="AU46" i="11"/>
  <c r="AU92" i="11" s="1"/>
  <c r="Z92" i="11"/>
  <c r="BA46" i="11"/>
  <c r="BA92" i="11" s="1"/>
  <c r="Q70" i="11"/>
  <c r="AR24" i="11"/>
  <c r="AR70" i="11" s="1"/>
  <c r="AF77" i="6"/>
  <c r="AH77" i="6"/>
  <c r="Y94" i="6"/>
  <c r="AB75" i="6"/>
  <c r="BC29" i="6"/>
  <c r="BG29" i="6"/>
  <c r="AZ29" i="6"/>
  <c r="BI29" i="6"/>
  <c r="BP29" i="6"/>
  <c r="BR29" i="6"/>
  <c r="AX29" i="6"/>
  <c r="BH29" i="6"/>
  <c r="BQ29" i="6"/>
  <c r="Z75" i="6"/>
  <c r="BA29" i="6"/>
  <c r="BA75" i="6" s="1"/>
  <c r="AE59" i="11"/>
  <c r="BF13" i="11"/>
  <c r="AI59" i="11"/>
  <c r="BJ13" i="11"/>
  <c r="BJ59" i="11" s="1"/>
  <c r="BC82" i="11"/>
  <c r="AN82" i="11"/>
  <c r="BO36" i="11"/>
  <c r="AR41" i="6"/>
  <c r="AC85" i="6"/>
  <c r="BD39" i="6"/>
  <c r="BD85" i="6" s="1"/>
  <c r="AL85" i="6"/>
  <c r="BM39" i="6"/>
  <c r="BM85" i="6" s="1"/>
  <c r="T70" i="6"/>
  <c r="AU24" i="6"/>
  <c r="AU70" i="6" s="1"/>
  <c r="AN70" i="6"/>
  <c r="BO24" i="6"/>
  <c r="AI62" i="11"/>
  <c r="BJ16" i="11"/>
  <c r="BJ62" i="11" s="1"/>
  <c r="AL62" i="11"/>
  <c r="BM16" i="11"/>
  <c r="BM62" i="11" s="1"/>
  <c r="BC10" i="6"/>
  <c r="AX15" i="6"/>
  <c r="BP15" i="6"/>
  <c r="AZ15" i="6"/>
  <c r="BG15" i="6"/>
  <c r="BI15" i="6"/>
  <c r="BR15" i="6"/>
  <c r="BA92" i="6"/>
  <c r="W92" i="6"/>
  <c r="V137" i="6"/>
  <c r="V75" i="6"/>
  <c r="AW29" i="6"/>
  <c r="AH79" i="6"/>
  <c r="X124" i="6"/>
  <c r="AE68" i="11"/>
  <c r="BF22" i="11"/>
  <c r="AC80" i="6"/>
  <c r="BD34" i="6"/>
  <c r="BD80" i="6" s="1"/>
  <c r="T57" i="11"/>
  <c r="AU11" i="11"/>
  <c r="AU57" i="11" s="1"/>
  <c r="AN60" i="11"/>
  <c r="BO14" i="11"/>
  <c r="BC30" i="11"/>
  <c r="BC76" i="11" s="1"/>
  <c r="BJ15" i="6"/>
  <c r="BJ61" i="6" s="1"/>
  <c r="AL63" i="6"/>
  <c r="BM17" i="6"/>
  <c r="BM63" i="6" s="1"/>
  <c r="BC22" i="6"/>
  <c r="BC68" i="6" s="1"/>
  <c r="AB68" i="6"/>
  <c r="AB84" i="11"/>
  <c r="BC38" i="11"/>
  <c r="BC84" i="11" s="1"/>
  <c r="AF85" i="6"/>
  <c r="AH85" i="6"/>
  <c r="DJ38" i="6"/>
  <c r="AO60" i="6"/>
  <c r="AQ60" i="6"/>
  <c r="V111" i="6"/>
  <c r="W66" i="6"/>
  <c r="X111" i="6"/>
  <c r="BJ11" i="11"/>
  <c r="BJ57" i="11" s="1"/>
  <c r="V57" i="11"/>
  <c r="AW11" i="11"/>
  <c r="BG11" i="11"/>
  <c r="BP11" i="11"/>
  <c r="BI11" i="11"/>
  <c r="AX11" i="11"/>
  <c r="AZ11" i="11"/>
  <c r="BR11" i="11"/>
  <c r="BQ11" i="11"/>
  <c r="AY11" i="11"/>
  <c r="Q63" i="11"/>
  <c r="Z63" i="11"/>
  <c r="AE60" i="11"/>
  <c r="BF14" i="11"/>
  <c r="AL60" i="11"/>
  <c r="BM14" i="11"/>
  <c r="BM60" i="11" s="1"/>
  <c r="T60" i="11"/>
  <c r="AU14" i="11"/>
  <c r="AU60" i="11" s="1"/>
  <c r="AR80" i="11"/>
  <c r="Q80" i="11"/>
  <c r="AR15" i="6"/>
  <c r="AR61" i="6" s="1"/>
  <c r="AN61" i="6"/>
  <c r="BO15" i="6"/>
  <c r="T61" i="6"/>
  <c r="AU15" i="6"/>
  <c r="AU61" i="6" s="1"/>
  <c r="BJ17" i="6"/>
  <c r="AE63" i="6"/>
  <c r="BF17" i="6"/>
  <c r="Z92" i="6"/>
  <c r="AT22" i="6"/>
  <c r="AT68" i="6" s="1"/>
  <c r="AC68" i="6"/>
  <c r="BD22" i="6"/>
  <c r="BD68" i="6" s="1"/>
  <c r="BJ33" i="6"/>
  <c r="BJ79" i="6" s="1"/>
  <c r="BA45" i="6"/>
  <c r="BA91" i="6" s="1"/>
  <c r="AL91" i="6"/>
  <c r="BM45" i="6"/>
  <c r="BM91" i="6" s="1"/>
  <c r="X137" i="6"/>
  <c r="W95" i="6"/>
  <c r="V140" i="6"/>
  <c r="V137" i="11"/>
  <c r="W92" i="11"/>
  <c r="X137" i="11"/>
  <c r="Y92" i="11"/>
  <c r="T84" i="11"/>
  <c r="AU38" i="11"/>
  <c r="AU84" i="11" s="1"/>
  <c r="V89" i="11"/>
  <c r="AW43" i="11"/>
  <c r="AZ43" i="11"/>
  <c r="BI43" i="11"/>
  <c r="BP43" i="11"/>
  <c r="BR43" i="11"/>
  <c r="AX43" i="11"/>
  <c r="BG43" i="11"/>
  <c r="AY43" i="11"/>
  <c r="BQ43" i="11"/>
  <c r="BH43" i="11"/>
  <c r="AK89" i="11"/>
  <c r="BL43" i="11"/>
  <c r="AE74" i="6"/>
  <c r="BF28" i="6"/>
  <c r="AE76" i="6"/>
  <c r="BF30" i="6"/>
  <c r="AK76" i="6"/>
  <c r="BL30" i="6"/>
  <c r="BL76" i="6" s="1"/>
  <c r="V104" i="6"/>
  <c r="W59" i="6"/>
  <c r="W58" i="11"/>
  <c r="V103" i="11"/>
  <c r="T61" i="11"/>
  <c r="AU15" i="11"/>
  <c r="AU61" i="11" s="1"/>
  <c r="AE61" i="11"/>
  <c r="BF15" i="11"/>
  <c r="Q61" i="11"/>
  <c r="AR15" i="11"/>
  <c r="AR61" i="11" s="1"/>
  <c r="AI73" i="6"/>
  <c r="BJ27" i="6"/>
  <c r="BJ73" i="6" s="1"/>
  <c r="Z73" i="6"/>
  <c r="V64" i="6"/>
  <c r="AW18" i="6"/>
  <c r="T64" i="6"/>
  <c r="AU18" i="6"/>
  <c r="AU64" i="6" s="1"/>
  <c r="Q93" i="11"/>
  <c r="AR47" i="11"/>
  <c r="AR93" i="11" s="1"/>
  <c r="BP47" i="11"/>
  <c r="AX47" i="11"/>
  <c r="BR47" i="11"/>
  <c r="BG47" i="11"/>
  <c r="AZ47" i="11"/>
  <c r="BI47" i="11"/>
  <c r="BH47" i="11"/>
  <c r="AZ29" i="11"/>
  <c r="BP29" i="11"/>
  <c r="AX29" i="11"/>
  <c r="BI29" i="11"/>
  <c r="BG29" i="11"/>
  <c r="BR29" i="11"/>
  <c r="BQ29" i="11"/>
  <c r="AY29" i="11"/>
  <c r="BH29" i="11"/>
  <c r="AB75" i="11"/>
  <c r="BC10" i="11"/>
  <c r="BC56" i="11" s="1"/>
  <c r="V56" i="11"/>
  <c r="AW10" i="11"/>
  <c r="AL83" i="6"/>
  <c r="BM37" i="6"/>
  <c r="BM83" i="6" s="1"/>
  <c r="X131" i="11"/>
  <c r="AH86" i="11"/>
  <c r="AG86" i="11" s="1"/>
  <c r="BQ30" i="6"/>
  <c r="W90" i="6"/>
  <c r="V131" i="11"/>
  <c r="W86" i="11"/>
  <c r="V72" i="6"/>
  <c r="AW26" i="6"/>
  <c r="AE88" i="6"/>
  <c r="BF42" i="6"/>
  <c r="AC73" i="11"/>
  <c r="BD27" i="11"/>
  <c r="BD73" i="11" s="1"/>
  <c r="AB67" i="11"/>
  <c r="BC21" i="11"/>
  <c r="BC67" i="11" s="1"/>
  <c r="AI87" i="11"/>
  <c r="BJ41" i="11"/>
  <c r="BJ87" i="11" s="1"/>
  <c r="AE87" i="11"/>
  <c r="BF41" i="11"/>
  <c r="Y74" i="11"/>
  <c r="AB89" i="6"/>
  <c r="BC43" i="6"/>
  <c r="BC89" i="6" s="1"/>
  <c r="AK89" i="6"/>
  <c r="BL43" i="6"/>
  <c r="BL89" i="6" s="1"/>
  <c r="AE89" i="6"/>
  <c r="BF43" i="6"/>
  <c r="V94" i="11"/>
  <c r="AW48" i="11"/>
  <c r="AL94" i="11"/>
  <c r="BM48" i="11"/>
  <c r="BM94" i="11" s="1"/>
  <c r="AZ48" i="11"/>
  <c r="AX48" i="11"/>
  <c r="BP48" i="11"/>
  <c r="BG48" i="11"/>
  <c r="BR48" i="11"/>
  <c r="BI48" i="11"/>
  <c r="X77" i="6"/>
  <c r="T91" i="11"/>
  <c r="AU45" i="11"/>
  <c r="AU91" i="11" s="1"/>
  <c r="AK90" i="11"/>
  <c r="BL44" i="11"/>
  <c r="BL90" i="11" s="1"/>
  <c r="V94" i="6"/>
  <c r="AW48" i="6"/>
  <c r="X96" i="11"/>
  <c r="BC79" i="6"/>
  <c r="AE57" i="11"/>
  <c r="BF11" i="11"/>
  <c r="V60" i="11"/>
  <c r="AW14" i="11"/>
  <c r="BL34" i="11"/>
  <c r="W65" i="6"/>
  <c r="V110" i="6"/>
  <c r="W57" i="11"/>
  <c r="V102" i="11"/>
  <c r="X102" i="11"/>
  <c r="BA11" i="11"/>
  <c r="BA57" i="11" s="1"/>
  <c r="AL57" i="11"/>
  <c r="BM11" i="11"/>
  <c r="BM57" i="11" s="1"/>
  <c r="AT63" i="11"/>
  <c r="AL63" i="11"/>
  <c r="BM17" i="11"/>
  <c r="BM63" i="11" s="1"/>
  <c r="BG17" i="11"/>
  <c r="AX17" i="11"/>
  <c r="BI17" i="11"/>
  <c r="AZ17" i="11"/>
  <c r="BR17" i="11"/>
  <c r="BP17" i="11"/>
  <c r="BH17" i="11"/>
  <c r="AC60" i="11"/>
  <c r="BD14" i="11"/>
  <c r="BD60" i="11" s="1"/>
  <c r="V76" i="11"/>
  <c r="AW30" i="11"/>
  <c r="AN76" i="11"/>
  <c r="BO30" i="11"/>
  <c r="BP30" i="11"/>
  <c r="AX30" i="11"/>
  <c r="BR30" i="11"/>
  <c r="BI30" i="11"/>
  <c r="AZ30" i="11"/>
  <c r="BG30" i="11"/>
  <c r="BH30" i="11"/>
  <c r="BA80" i="11"/>
  <c r="AN80" i="11"/>
  <c r="BO34" i="11"/>
  <c r="BC15" i="6"/>
  <c r="AL61" i="6"/>
  <c r="BM15" i="6"/>
  <c r="BM61" i="6" s="1"/>
  <c r="V61" i="6"/>
  <c r="AW15" i="6"/>
  <c r="AC63" i="6"/>
  <c r="BD17" i="6"/>
  <c r="BD63" i="6" s="1"/>
  <c r="S92" i="6"/>
  <c r="V68" i="6"/>
  <c r="AW22" i="6"/>
  <c r="T79" i="6"/>
  <c r="AU33" i="6"/>
  <c r="AU79" i="6" s="1"/>
  <c r="V91" i="6"/>
  <c r="AW45" i="6"/>
  <c r="AT45" i="6"/>
  <c r="S91" i="6"/>
  <c r="AY30" i="11"/>
  <c r="DJ50" i="6"/>
  <c r="V117" i="6"/>
  <c r="W72" i="6"/>
  <c r="X117" i="6"/>
  <c r="V104" i="11"/>
  <c r="W59" i="11"/>
  <c r="AE89" i="11"/>
  <c r="BF43" i="11"/>
  <c r="BI32" i="11"/>
  <c r="AZ32" i="11"/>
  <c r="BR32" i="11"/>
  <c r="BG32" i="11"/>
  <c r="BP32" i="11"/>
  <c r="AX32" i="11"/>
  <c r="BQ32" i="11"/>
  <c r="BH32" i="11"/>
  <c r="AK78" i="11"/>
  <c r="BL32" i="11"/>
  <c r="BL78" i="11" s="1"/>
  <c r="AE66" i="11"/>
  <c r="BF20" i="11"/>
  <c r="Q66" i="11"/>
  <c r="AI74" i="6"/>
  <c r="BJ28" i="6"/>
  <c r="BJ74" i="6" s="1"/>
  <c r="AR76" i="6"/>
  <c r="AB67" i="6"/>
  <c r="BC21" i="6"/>
  <c r="AE67" i="6"/>
  <c r="BF21" i="6"/>
  <c r="V58" i="6"/>
  <c r="AW12" i="6"/>
  <c r="AT12" i="6"/>
  <c r="AT58" i="6" s="1"/>
  <c r="S58" i="6"/>
  <c r="AL96" i="11"/>
  <c r="BM50" i="11"/>
  <c r="BM96" i="11" s="1"/>
  <c r="AE96" i="11"/>
  <c r="BF50" i="11"/>
  <c r="Q96" i="11"/>
  <c r="AR50" i="11"/>
  <c r="AR96" i="11" s="1"/>
  <c r="AE93" i="6"/>
  <c r="BF47" i="6"/>
  <c r="BC47" i="6"/>
  <c r="BC93" i="6" s="1"/>
  <c r="AB93" i="6"/>
  <c r="AI71" i="6"/>
  <c r="BJ25" i="6"/>
  <c r="BJ71" i="6" s="1"/>
  <c r="BC25" i="6"/>
  <c r="AB71" i="6"/>
  <c r="BH44" i="6"/>
  <c r="AC71" i="11"/>
  <c r="BD25" i="11"/>
  <c r="BD71" i="11" s="1"/>
  <c r="AE71" i="11"/>
  <c r="BF25" i="11"/>
  <c r="Z71" i="11"/>
  <c r="BA25" i="11"/>
  <c r="BA71" i="11" s="1"/>
  <c r="BJ37" i="6"/>
  <c r="BJ83" i="6" s="1"/>
  <c r="V69" i="6"/>
  <c r="AW23" i="6"/>
  <c r="AN69" i="6"/>
  <c r="BO23" i="6"/>
  <c r="BL35" i="6"/>
  <c r="AK81" i="6"/>
  <c r="AC72" i="11"/>
  <c r="BD26" i="11"/>
  <c r="BD72" i="11" s="1"/>
  <c r="AI68" i="11"/>
  <c r="BJ22" i="11"/>
  <c r="BJ68" i="11" s="1"/>
  <c r="AL84" i="6"/>
  <c r="BM38" i="6"/>
  <c r="BM84" i="6" s="1"/>
  <c r="AB84" i="6"/>
  <c r="BC38" i="6"/>
  <c r="BC84" i="6" s="1"/>
  <c r="BJ26" i="6"/>
  <c r="BJ72" i="6" s="1"/>
  <c r="AE86" i="6"/>
  <c r="BF40" i="6"/>
  <c r="Z80" i="6"/>
  <c r="BA34" i="6"/>
  <c r="BA80" i="6" s="1"/>
  <c r="AO87" i="6"/>
  <c r="AQ87" i="6"/>
  <c r="V128" i="6"/>
  <c r="W83" i="6"/>
  <c r="Y83" i="6"/>
  <c r="X128" i="6"/>
  <c r="W65" i="11"/>
  <c r="V110" i="11"/>
  <c r="X110" i="11"/>
  <c r="Y65" i="11"/>
  <c r="AC78" i="6"/>
  <c r="BD32" i="6"/>
  <c r="BD78" i="6" s="1"/>
  <c r="BR34" i="11"/>
  <c r="BI34" i="11"/>
  <c r="BP34" i="11"/>
  <c r="AZ34" i="11"/>
  <c r="BG34" i="11"/>
  <c r="AX34" i="11"/>
  <c r="AY34" i="11"/>
  <c r="BC46" i="6"/>
  <c r="BC92" i="6" s="1"/>
  <c r="AB92" i="6"/>
  <c r="AN93" i="6"/>
  <c r="BO47" i="6"/>
  <c r="AI71" i="11"/>
  <c r="BJ25" i="11"/>
  <c r="BJ71" i="11" s="1"/>
  <c r="BR35" i="6"/>
  <c r="BP35" i="6"/>
  <c r="AZ35" i="6"/>
  <c r="BG35" i="6"/>
  <c r="AX35" i="6"/>
  <c r="BI35" i="6"/>
  <c r="BH35" i="6"/>
  <c r="AY35" i="6"/>
  <c r="BQ35" i="6"/>
  <c r="BP36" i="11"/>
  <c r="BG36" i="11"/>
  <c r="BR36" i="11"/>
  <c r="AZ36" i="11"/>
  <c r="AX36" i="11"/>
  <c r="BI36" i="11"/>
  <c r="AY36" i="11"/>
  <c r="BH36" i="11"/>
  <c r="V70" i="6"/>
  <c r="AW24" i="6"/>
  <c r="AO71" i="6"/>
  <c r="AQ71" i="6"/>
  <c r="AC57" i="11"/>
  <c r="BD11" i="11"/>
  <c r="BD57" i="11" s="1"/>
  <c r="AF69" i="6"/>
  <c r="AH69" i="6"/>
  <c r="W81" i="6"/>
  <c r="V126" i="6"/>
  <c r="Y81" i="6"/>
  <c r="W81" i="11"/>
  <c r="V126" i="11"/>
  <c r="AT11" i="11"/>
  <c r="AT57" i="11" s="1"/>
  <c r="AN57" i="11"/>
  <c r="BO11" i="11"/>
  <c r="BC63" i="11"/>
  <c r="AN63" i="11"/>
  <c r="BO17" i="11"/>
  <c r="AK60" i="11"/>
  <c r="Z76" i="11"/>
  <c r="S76" i="11"/>
  <c r="T76" i="11"/>
  <c r="AU30" i="11"/>
  <c r="AU76" i="11" s="1"/>
  <c r="T80" i="11"/>
  <c r="AU34" i="11"/>
  <c r="AU80" i="11" s="1"/>
  <c r="AE80" i="11"/>
  <c r="BF34" i="11"/>
  <c r="AT15" i="6"/>
  <c r="S61" i="6"/>
  <c r="Q63" i="6"/>
  <c r="AB63" i="6"/>
  <c r="V92" i="6"/>
  <c r="AW46" i="6"/>
  <c r="Q68" i="6"/>
  <c r="BI33" i="6"/>
  <c r="AX33" i="6"/>
  <c r="BP33" i="6"/>
  <c r="BR33" i="6"/>
  <c r="AZ33" i="6"/>
  <c r="BG33" i="6"/>
  <c r="BH33" i="6"/>
  <c r="AE79" i="6"/>
  <c r="BF33" i="6"/>
  <c r="S79" i="6"/>
  <c r="AY14" i="11"/>
  <c r="AH58" i="6"/>
  <c r="X103" i="6"/>
  <c r="AF71" i="6"/>
  <c r="AH71" i="6"/>
  <c r="DJ19" i="6"/>
  <c r="V117" i="11"/>
  <c r="W72" i="11"/>
  <c r="X117" i="11"/>
  <c r="AN95" i="11"/>
  <c r="BO49" i="11"/>
  <c r="BJ78" i="11"/>
  <c r="AL78" i="11"/>
  <c r="BM32" i="11"/>
  <c r="BM78" i="11" s="1"/>
  <c r="T78" i="11"/>
  <c r="AU32" i="11"/>
  <c r="AU78" i="11" s="1"/>
  <c r="AK66" i="11"/>
  <c r="AC66" i="11"/>
  <c r="BD20" i="11"/>
  <c r="BD66" i="11" s="1"/>
  <c r="AR28" i="6"/>
  <c r="AR74" i="6" s="1"/>
  <c r="V82" i="6"/>
  <c r="AW36" i="6"/>
  <c r="Y57" i="11"/>
  <c r="Z58" i="6"/>
  <c r="BA12" i="6"/>
  <c r="AE58" i="6"/>
  <c r="BF12" i="6"/>
  <c r="AC85" i="11"/>
  <c r="BD39" i="11"/>
  <c r="BD85" i="11" s="1"/>
  <c r="AI85" i="11"/>
  <c r="BJ39" i="11"/>
  <c r="BJ85" i="11" s="1"/>
  <c r="AI88" i="11"/>
  <c r="BJ42" i="11"/>
  <c r="BJ88" i="11" s="1"/>
  <c r="BQ40" i="11"/>
  <c r="AO86" i="11"/>
  <c r="BJ77" i="6"/>
  <c r="AR81" i="6"/>
  <c r="AC58" i="11"/>
  <c r="BD12" i="11"/>
  <c r="BD58" i="11" s="1"/>
  <c r="AI58" i="11"/>
  <c r="BJ12" i="11"/>
  <c r="BJ58" i="11" s="1"/>
  <c r="Z59" i="11"/>
  <c r="BA13" i="11"/>
  <c r="BA59" i="11" s="1"/>
  <c r="AE87" i="6"/>
  <c r="BF41" i="6"/>
  <c r="Z87" i="6"/>
  <c r="BA41" i="6"/>
  <c r="BA87" i="6" s="1"/>
  <c r="AN86" i="11"/>
  <c r="BO40" i="11"/>
  <c r="AE86" i="11"/>
  <c r="BF40" i="11"/>
  <c r="AB86" i="11"/>
  <c r="BC40" i="11"/>
  <c r="AE64" i="11"/>
  <c r="BF18" i="11"/>
  <c r="S64" i="11"/>
  <c r="AT18" i="11"/>
  <c r="AN62" i="11"/>
  <c r="BO16" i="11"/>
  <c r="V62" i="11"/>
  <c r="AW16" i="11"/>
  <c r="AI65" i="11"/>
  <c r="BJ19" i="11"/>
  <c r="BJ65" i="11" s="1"/>
  <c r="S59" i="6"/>
  <c r="AT13" i="6"/>
  <c r="AT59" i="6" s="1"/>
  <c r="V65" i="6"/>
  <c r="AW19" i="6"/>
  <c r="AO70" i="6"/>
  <c r="AP70" i="6" s="1"/>
  <c r="V63" i="11"/>
  <c r="AW17" i="11"/>
  <c r="BC14" i="11"/>
  <c r="BC60" i="11" s="1"/>
  <c r="AE76" i="11"/>
  <c r="BF30" i="11"/>
  <c r="AL80" i="11"/>
  <c r="BM34" i="11"/>
  <c r="BM80" i="11" s="1"/>
  <c r="AC61" i="6"/>
  <c r="BD15" i="6"/>
  <c r="BD61" i="6" s="1"/>
  <c r="AN63" i="6"/>
  <c r="BO17" i="6"/>
  <c r="V63" i="6"/>
  <c r="AW17" i="6"/>
  <c r="T63" i="6"/>
  <c r="AU17" i="6"/>
  <c r="AU63" i="6" s="1"/>
  <c r="AC92" i="6"/>
  <c r="BD46" i="6"/>
  <c r="BD92" i="6" s="1"/>
  <c r="AL92" i="6"/>
  <c r="BM46" i="6"/>
  <c r="BM92" i="6" s="1"/>
  <c r="AE68" i="6"/>
  <c r="BF22" i="6"/>
  <c r="BR22" i="6"/>
  <c r="BP22" i="6"/>
  <c r="AZ22" i="6"/>
  <c r="BG22" i="6"/>
  <c r="BI22" i="6"/>
  <c r="AX22" i="6"/>
  <c r="BH22" i="6"/>
  <c r="BQ22" i="6"/>
  <c r="Z79" i="6"/>
  <c r="AC91" i="6"/>
  <c r="BD45" i="6"/>
  <c r="BD91" i="6" s="1"/>
  <c r="DJ30" i="6"/>
  <c r="G42" i="5" s="1"/>
  <c r="G43" i="5" s="1"/>
  <c r="Q84" i="11"/>
  <c r="AR38" i="11"/>
  <c r="AR84" i="11" s="1"/>
  <c r="AL84" i="11"/>
  <c r="BM38" i="11"/>
  <c r="BM84" i="11" s="1"/>
  <c r="BI38" i="11"/>
  <c r="BG38" i="11"/>
  <c r="BP38" i="11"/>
  <c r="AZ38" i="11"/>
  <c r="AX38" i="11"/>
  <c r="BR38" i="11"/>
  <c r="BH38" i="11"/>
  <c r="AY38" i="11"/>
  <c r="BR49" i="11"/>
  <c r="BI49" i="11"/>
  <c r="AZ49" i="11"/>
  <c r="BP49" i="11"/>
  <c r="BG49" i="11"/>
  <c r="AX49" i="11"/>
  <c r="BQ49" i="11"/>
  <c r="AY49" i="11"/>
  <c r="AQ73" i="6"/>
  <c r="AN66" i="6"/>
  <c r="BO20" i="6"/>
  <c r="BC20" i="6"/>
  <c r="BC66" i="6" s="1"/>
  <c r="AB66" i="6"/>
  <c r="Q66" i="6"/>
  <c r="AR20" i="6"/>
  <c r="AR66" i="6" s="1"/>
  <c r="BQ36" i="11"/>
  <c r="AC74" i="11"/>
  <c r="BD28" i="11"/>
  <c r="BD74" i="11" s="1"/>
  <c r="Q74" i="11"/>
  <c r="AR28" i="11"/>
  <c r="AR74" i="11" s="1"/>
  <c r="Q90" i="6"/>
  <c r="AR44" i="6"/>
  <c r="AR90" i="6" s="1"/>
  <c r="AE90" i="6"/>
  <c r="BF44" i="6"/>
  <c r="W89" i="6"/>
  <c r="S83" i="11"/>
  <c r="AT37" i="11"/>
  <c r="AN83" i="11"/>
  <c r="BO37" i="11"/>
  <c r="Z75" i="11"/>
  <c r="BA29" i="11"/>
  <c r="BA75" i="11" s="1"/>
  <c r="Z83" i="6"/>
  <c r="BA37" i="6"/>
  <c r="BA83" i="6" s="1"/>
  <c r="V77" i="6"/>
  <c r="AW31" i="6"/>
  <c r="AF95" i="6"/>
  <c r="V139" i="6"/>
  <c r="W94" i="6"/>
  <c r="AL81" i="11"/>
  <c r="BM35" i="11"/>
  <c r="BM81" i="11" s="1"/>
  <c r="AN88" i="6"/>
  <c r="BO42" i="6"/>
  <c r="T88" i="6"/>
  <c r="AU42" i="6"/>
  <c r="AU88" i="6" s="1"/>
  <c r="Y62" i="6"/>
  <c r="AL73" i="11"/>
  <c r="BM27" i="11"/>
  <c r="BM73" i="11" s="1"/>
  <c r="AB73" i="11"/>
  <c r="BC27" i="11"/>
  <c r="Z56" i="6"/>
  <c r="BA10" i="6"/>
  <c r="BA56" i="6" s="1"/>
  <c r="AN89" i="6"/>
  <c r="BO43" i="6"/>
  <c r="V62" i="6"/>
  <c r="AW16" i="6"/>
  <c r="W82" i="6"/>
  <c r="BA13" i="6"/>
  <c r="BA59" i="6" s="1"/>
  <c r="AN58" i="6"/>
  <c r="BO12" i="6"/>
  <c r="AF63" i="6"/>
  <c r="DJ46" i="6"/>
  <c r="AY17" i="6"/>
  <c r="BL74" i="11"/>
  <c r="AN74" i="11"/>
  <c r="BO28" i="11"/>
  <c r="S92" i="11"/>
  <c r="AN85" i="11"/>
  <c r="BO39" i="11"/>
  <c r="AE85" i="11"/>
  <c r="BF39" i="11"/>
  <c r="AZ39" i="11"/>
  <c r="BR39" i="11"/>
  <c r="BP39" i="11"/>
  <c r="AX39" i="11"/>
  <c r="BI39" i="11"/>
  <c r="BG39" i="11"/>
  <c r="V96" i="11"/>
  <c r="AW50" i="11"/>
  <c r="V70" i="11"/>
  <c r="AW24" i="11"/>
  <c r="T70" i="11"/>
  <c r="AU24" i="11"/>
  <c r="AU70" i="11" s="1"/>
  <c r="AB73" i="6"/>
  <c r="AC73" i="6"/>
  <c r="BD27" i="6"/>
  <c r="BD73" i="6" s="1"/>
  <c r="AN90" i="6"/>
  <c r="BO44" i="6"/>
  <c r="AR64" i="6"/>
  <c r="AK64" i="6"/>
  <c r="BP18" i="6"/>
  <c r="BG18" i="6"/>
  <c r="BI18" i="6"/>
  <c r="AX18" i="6"/>
  <c r="AZ18" i="6"/>
  <c r="BR18" i="6"/>
  <c r="AE71" i="6"/>
  <c r="BF25" i="6"/>
  <c r="Y72" i="6"/>
  <c r="T71" i="11"/>
  <c r="AU25" i="11"/>
  <c r="AU71" i="11" s="1"/>
  <c r="T93" i="11"/>
  <c r="AU47" i="11"/>
  <c r="AU93" i="11" s="1"/>
  <c r="BG37" i="11"/>
  <c r="AZ37" i="11"/>
  <c r="AX37" i="11"/>
  <c r="BR37" i="11"/>
  <c r="BI37" i="11"/>
  <c r="BP37" i="11"/>
  <c r="AL75" i="11"/>
  <c r="BM29" i="11"/>
  <c r="BM75" i="11" s="1"/>
  <c r="AN56" i="11"/>
  <c r="BO10" i="11"/>
  <c r="T56" i="11"/>
  <c r="AU10" i="11"/>
  <c r="AU56" i="11" s="1"/>
  <c r="AK83" i="6"/>
  <c r="AE75" i="6"/>
  <c r="BF29" i="6"/>
  <c r="AT31" i="6"/>
  <c r="AT77" i="6" s="1"/>
  <c r="S77" i="6"/>
  <c r="AZ31" i="6"/>
  <c r="AX31" i="6"/>
  <c r="BI31" i="6"/>
  <c r="BP31" i="6"/>
  <c r="BR31" i="6"/>
  <c r="BG31" i="6"/>
  <c r="AE81" i="6"/>
  <c r="BF35" i="6"/>
  <c r="AH86" i="6"/>
  <c r="X131" i="6"/>
  <c r="AH74" i="6"/>
  <c r="AL59" i="11"/>
  <c r="BM13" i="11"/>
  <c r="BM59" i="11" s="1"/>
  <c r="DJ10" i="6"/>
  <c r="DJ16" i="6"/>
  <c r="Y59" i="6"/>
  <c r="AL72" i="11"/>
  <c r="BM26" i="11"/>
  <c r="BM72" i="11" s="1"/>
  <c r="AC82" i="11"/>
  <c r="BD36" i="11"/>
  <c r="BD82" i="11" s="1"/>
  <c r="V81" i="11"/>
  <c r="AW35" i="11"/>
  <c r="AN68" i="11"/>
  <c r="BO22" i="11"/>
  <c r="AK68" i="11"/>
  <c r="AN84" i="6"/>
  <c r="BO38" i="6"/>
  <c r="BA72" i="6"/>
  <c r="AL72" i="6"/>
  <c r="BM26" i="6"/>
  <c r="BM72" i="6" s="1"/>
  <c r="BJ41" i="6"/>
  <c r="BJ87" i="6" s="1"/>
  <c r="AB87" i="6"/>
  <c r="AX41" i="6"/>
  <c r="AZ41" i="6"/>
  <c r="BR41" i="6"/>
  <c r="BG41" i="6"/>
  <c r="BI41" i="6"/>
  <c r="BP41" i="6"/>
  <c r="AT88" i="6"/>
  <c r="Q88" i="6"/>
  <c r="V88" i="6"/>
  <c r="AW42" i="6"/>
  <c r="BA24" i="6"/>
  <c r="AL70" i="6"/>
  <c r="BM24" i="6"/>
  <c r="BM70" i="6" s="1"/>
  <c r="W80" i="6"/>
  <c r="V125" i="6"/>
  <c r="AY33" i="6"/>
  <c r="BJ67" i="11"/>
  <c r="AE67" i="11"/>
  <c r="BF21" i="11"/>
  <c r="T64" i="11"/>
  <c r="AU18" i="11"/>
  <c r="AU64" i="11" s="1"/>
  <c r="BC62" i="11"/>
  <c r="AK62" i="11"/>
  <c r="Z87" i="11"/>
  <c r="Y58" i="11"/>
  <c r="AQ88" i="6"/>
  <c r="AR56" i="6"/>
  <c r="V89" i="6"/>
  <c r="AW43" i="6"/>
  <c r="AR40" i="6"/>
  <c r="AR86" i="6" s="1"/>
  <c r="Z86" i="6"/>
  <c r="AC86" i="6"/>
  <c r="BD40" i="6"/>
  <c r="BD86" i="6" s="1"/>
  <c r="S62" i="6"/>
  <c r="AT80" i="6"/>
  <c r="AB80" i="6"/>
  <c r="X104" i="11"/>
  <c r="AH59" i="11"/>
  <c r="AE94" i="11"/>
  <c r="BF48" i="11"/>
  <c r="BC49" i="6"/>
  <c r="DJ27" i="6"/>
  <c r="DJ31" i="6"/>
  <c r="V121" i="6"/>
  <c r="W76" i="6"/>
  <c r="W61" i="11"/>
  <c r="V106" i="11"/>
  <c r="AL91" i="11"/>
  <c r="BM45" i="11"/>
  <c r="BM91" i="11" s="1"/>
  <c r="AR79" i="11"/>
  <c r="AC79" i="11"/>
  <c r="BD33" i="11"/>
  <c r="BD79" i="11" s="1"/>
  <c r="AN65" i="11"/>
  <c r="BO19" i="11"/>
  <c r="AC65" i="11"/>
  <c r="BD19" i="11"/>
  <c r="BD65" i="11" s="1"/>
  <c r="AE90" i="11"/>
  <c r="BF44" i="11"/>
  <c r="AQ57" i="6"/>
  <c r="AP57" i="6" s="1"/>
  <c r="T94" i="6"/>
  <c r="AU48" i="6"/>
  <c r="AU94" i="6" s="1"/>
  <c r="BJ11" i="6"/>
  <c r="BJ57" i="6" s="1"/>
  <c r="BJ78" i="6"/>
  <c r="AB78" i="6"/>
  <c r="S60" i="6"/>
  <c r="BH42" i="6"/>
  <c r="X129" i="6"/>
  <c r="AH84" i="6"/>
  <c r="BQ33" i="6"/>
  <c r="AF72" i="6"/>
  <c r="AT65" i="6"/>
  <c r="Q65" i="6"/>
  <c r="W74" i="6"/>
  <c r="V119" i="6"/>
  <c r="AY45" i="6"/>
  <c r="S84" i="11"/>
  <c r="Z89" i="11"/>
  <c r="Z95" i="11"/>
  <c r="AL95" i="11"/>
  <c r="BM49" i="11"/>
  <c r="BM95" i="11" s="1"/>
  <c r="Z78" i="11"/>
  <c r="V78" i="11"/>
  <c r="AW32" i="11"/>
  <c r="S66" i="11"/>
  <c r="S74" i="6"/>
  <c r="BA76" i="6"/>
  <c r="Z76" i="6"/>
  <c r="S66" i="6"/>
  <c r="V66" i="6"/>
  <c r="AW20" i="6"/>
  <c r="BL36" i="6"/>
  <c r="BL82" i="6" s="1"/>
  <c r="AK82" i="6"/>
  <c r="BG36" i="6"/>
  <c r="BP36" i="6"/>
  <c r="AX36" i="6"/>
  <c r="AZ36" i="6"/>
  <c r="BI36" i="6"/>
  <c r="BR36" i="6"/>
  <c r="T82" i="6"/>
  <c r="AU36" i="6"/>
  <c r="AU82" i="6" s="1"/>
  <c r="AZ21" i="6"/>
  <c r="BG21" i="6"/>
  <c r="BP21" i="6"/>
  <c r="BR21" i="6"/>
  <c r="BI21" i="6"/>
  <c r="AX21" i="6"/>
  <c r="AI67" i="6"/>
  <c r="AH58" i="11"/>
  <c r="X103" i="11"/>
  <c r="Q58" i="6"/>
  <c r="AI58" i="6"/>
  <c r="T58" i="6"/>
  <c r="AU12" i="6"/>
  <c r="AU58" i="6" s="1"/>
  <c r="AZ28" i="11"/>
  <c r="BI28" i="11"/>
  <c r="AX28" i="11"/>
  <c r="BG28" i="11"/>
  <c r="BP28" i="11"/>
  <c r="BR28" i="11"/>
  <c r="AT46" i="11"/>
  <c r="AB92" i="11"/>
  <c r="AC61" i="11"/>
  <c r="BD15" i="11"/>
  <c r="BD61" i="11" s="1"/>
  <c r="S61" i="11"/>
  <c r="AK85" i="11"/>
  <c r="V85" i="11"/>
  <c r="AW39" i="11"/>
  <c r="AC96" i="11"/>
  <c r="BD50" i="11"/>
  <c r="BD96" i="11" s="1"/>
  <c r="BP50" i="11"/>
  <c r="BG50" i="11"/>
  <c r="BI50" i="11"/>
  <c r="BR50" i="11"/>
  <c r="AZ50" i="11"/>
  <c r="AX50" i="11"/>
  <c r="AI96" i="11"/>
  <c r="AC70" i="11"/>
  <c r="BD24" i="11"/>
  <c r="BD70" i="11" s="1"/>
  <c r="AK70" i="11"/>
  <c r="BA93" i="6"/>
  <c r="Z93" i="6"/>
  <c r="AT47" i="6"/>
  <c r="AT93" i="6" s="1"/>
  <c r="S93" i="6"/>
  <c r="AC71" i="6"/>
  <c r="BD25" i="6"/>
  <c r="BD71" i="6" s="1"/>
  <c r="AY48" i="11"/>
  <c r="AL88" i="11"/>
  <c r="BM42" i="11"/>
  <c r="BM88" i="11" s="1"/>
  <c r="Z88" i="11"/>
  <c r="AY50" i="11"/>
  <c r="DJ28" i="6"/>
  <c r="V120" i="6"/>
  <c r="W75" i="6"/>
  <c r="BA47" i="11"/>
  <c r="BA93" i="11" s="1"/>
  <c r="V93" i="11"/>
  <c r="AW47" i="11"/>
  <c r="V83" i="11"/>
  <c r="AW37" i="11"/>
  <c r="AL83" i="11"/>
  <c r="BM37" i="11"/>
  <c r="BM83" i="11" s="1"/>
  <c r="BJ29" i="11"/>
  <c r="BJ75" i="11" s="1"/>
  <c r="AE75" i="11"/>
  <c r="BF29" i="11"/>
  <c r="S75" i="11"/>
  <c r="Z56" i="11"/>
  <c r="Q56" i="11"/>
  <c r="S56" i="11"/>
  <c r="BQ48" i="11"/>
  <c r="AC83" i="6"/>
  <c r="BD37" i="6"/>
  <c r="BD83" i="6" s="1"/>
  <c r="BJ69" i="6"/>
  <c r="T69" i="6"/>
  <c r="AU23" i="6"/>
  <c r="AU69" i="6" s="1"/>
  <c r="AK69" i="6"/>
  <c r="AC75" i="6"/>
  <c r="BD29" i="6"/>
  <c r="BD75" i="6" s="1"/>
  <c r="AC77" i="6"/>
  <c r="BD31" i="6"/>
  <c r="BD77" i="6" s="1"/>
  <c r="BA81" i="6"/>
  <c r="Z81" i="6"/>
  <c r="BH31" i="6"/>
  <c r="AH95" i="6"/>
  <c r="X140" i="6"/>
  <c r="X120" i="6"/>
  <c r="AE58" i="11"/>
  <c r="BF12" i="11"/>
  <c r="V58" i="11"/>
  <c r="AW12" i="11"/>
  <c r="Q59" i="11"/>
  <c r="DJ21" i="6"/>
  <c r="Y84" i="6"/>
  <c r="AY22" i="6"/>
  <c r="S72" i="11"/>
  <c r="AE72" i="11"/>
  <c r="BF26" i="11"/>
  <c r="AL82" i="11"/>
  <c r="BM36" i="11"/>
  <c r="BM82" i="11" s="1"/>
  <c r="AE81" i="11"/>
  <c r="BF35" i="11"/>
  <c r="AC81" i="11"/>
  <c r="BD35" i="11"/>
  <c r="BD81" i="11" s="1"/>
  <c r="Q81" i="11"/>
  <c r="BA68" i="11"/>
  <c r="Z68" i="11"/>
  <c r="AI69" i="11"/>
  <c r="Y88" i="11"/>
  <c r="AQ84" i="6"/>
  <c r="Q84" i="6"/>
  <c r="Z84" i="6"/>
  <c r="AR26" i="6"/>
  <c r="AR72" i="6" s="1"/>
  <c r="AK72" i="6"/>
  <c r="AN87" i="6"/>
  <c r="BO41" i="6"/>
  <c r="BJ42" i="6"/>
  <c r="BJ88" i="6" s="1"/>
  <c r="AK88" i="6"/>
  <c r="AC88" i="6"/>
  <c r="BD42" i="6"/>
  <c r="BD88" i="6" s="1"/>
  <c r="BA85" i="6"/>
  <c r="T85" i="6"/>
  <c r="AU39" i="6"/>
  <c r="AU85" i="6" s="1"/>
  <c r="AC86" i="11"/>
  <c r="BD40" i="11"/>
  <c r="BD86" i="11" s="1"/>
  <c r="AC70" i="6"/>
  <c r="BD24" i="6"/>
  <c r="BD70" i="6" s="1"/>
  <c r="BC24" i="6"/>
  <c r="AB70" i="6"/>
  <c r="DJ13" i="6"/>
  <c r="W96" i="6"/>
  <c r="V141" i="6"/>
  <c r="AN73" i="11"/>
  <c r="BO27" i="11"/>
  <c r="V73" i="11"/>
  <c r="AW27" i="11"/>
  <c r="V67" i="11"/>
  <c r="AW21" i="11"/>
  <c r="BG21" i="11"/>
  <c r="AZ21" i="11"/>
  <c r="BI21" i="11"/>
  <c r="AX21" i="11"/>
  <c r="BR21" i="11"/>
  <c r="BP21" i="11"/>
  <c r="AK64" i="11"/>
  <c r="T62" i="11"/>
  <c r="AU16" i="11"/>
  <c r="AU62" i="11" s="1"/>
  <c r="BG16" i="11"/>
  <c r="AZ16" i="11"/>
  <c r="BI16" i="11"/>
  <c r="BP16" i="11"/>
  <c r="AX16" i="11"/>
  <c r="BR16" i="11"/>
  <c r="AL87" i="11"/>
  <c r="BM41" i="11"/>
  <c r="BM87" i="11" s="1"/>
  <c r="V87" i="11"/>
  <c r="AW41" i="11"/>
  <c r="BJ10" i="6"/>
  <c r="BJ56" i="6" s="1"/>
  <c r="BL10" i="6"/>
  <c r="AK56" i="6"/>
  <c r="AT43" i="6"/>
  <c r="AT89" i="6" s="1"/>
  <c r="AK86" i="6"/>
  <c r="AT16" i="6"/>
  <c r="AT62" i="6" s="1"/>
  <c r="AC62" i="6"/>
  <c r="BD16" i="6"/>
  <c r="BD62" i="6" s="1"/>
  <c r="AX34" i="6"/>
  <c r="AZ34" i="6"/>
  <c r="BP34" i="6"/>
  <c r="BR34" i="6"/>
  <c r="BI34" i="6"/>
  <c r="BG34" i="6"/>
  <c r="AE80" i="6"/>
  <c r="BF34" i="6"/>
  <c r="BH24" i="6"/>
  <c r="AH90" i="6"/>
  <c r="AG90" i="6" s="1"/>
  <c r="BL48" i="11"/>
  <c r="BL94" i="11" s="1"/>
  <c r="S94" i="11"/>
  <c r="AR95" i="6"/>
  <c r="AK95" i="6"/>
  <c r="AE95" i="6"/>
  <c r="BF49" i="6"/>
  <c r="AQ88" i="11"/>
  <c r="Y63" i="6"/>
  <c r="W70" i="6"/>
  <c r="V115" i="6"/>
  <c r="W63" i="11"/>
  <c r="V108" i="11"/>
  <c r="Z91" i="11"/>
  <c r="AK91" i="11"/>
  <c r="AB91" i="11"/>
  <c r="T77" i="11"/>
  <c r="AU31" i="11"/>
  <c r="AU77" i="11" s="1"/>
  <c r="AL77" i="11"/>
  <c r="BM31" i="11"/>
  <c r="BM77" i="11" s="1"/>
  <c r="AE77" i="11"/>
  <c r="BF31" i="11"/>
  <c r="AK65" i="11"/>
  <c r="BJ90" i="11"/>
  <c r="AI90" i="11"/>
  <c r="Y63" i="11"/>
  <c r="AQ96" i="6"/>
  <c r="AT48" i="6"/>
  <c r="AT94" i="6" s="1"/>
  <c r="S94" i="6"/>
  <c r="BP50" i="6"/>
  <c r="BG50" i="6"/>
  <c r="BG96" i="6" s="1"/>
  <c r="AZ50" i="6"/>
  <c r="BR50" i="6"/>
  <c r="AX50" i="6"/>
  <c r="BI50" i="6"/>
  <c r="AL96" i="6"/>
  <c r="BM50" i="6"/>
  <c r="BM96" i="6" s="1"/>
  <c r="T96" i="6"/>
  <c r="AU50" i="6"/>
  <c r="AU96" i="6" s="1"/>
  <c r="AR32" i="6"/>
  <c r="AR78" i="6" s="1"/>
  <c r="T78" i="6"/>
  <c r="AU32" i="6"/>
  <c r="AU78" i="6" s="1"/>
  <c r="AN78" i="6"/>
  <c r="BO32" i="6"/>
  <c r="AR14" i="6"/>
  <c r="AR60" i="6" s="1"/>
  <c r="AZ14" i="6"/>
  <c r="BG14" i="6"/>
  <c r="BP14" i="6"/>
  <c r="BR14" i="6"/>
  <c r="AX14" i="6"/>
  <c r="BI14" i="6"/>
  <c r="AY12" i="11"/>
  <c r="X109" i="6"/>
  <c r="AH64" i="6"/>
  <c r="AG64" i="6" s="1"/>
  <c r="BQ31" i="6"/>
  <c r="AY41" i="6"/>
  <c r="AQ67" i="6"/>
  <c r="AB59" i="6"/>
  <c r="BI13" i="6"/>
  <c r="BP13" i="6"/>
  <c r="BG13" i="6"/>
  <c r="AZ13" i="6"/>
  <c r="BR13" i="6"/>
  <c r="AX13" i="6"/>
  <c r="T59" i="6"/>
  <c r="AU13" i="6"/>
  <c r="AU59" i="6" s="1"/>
  <c r="AN65" i="6"/>
  <c r="BO19" i="6"/>
  <c r="T65" i="6"/>
  <c r="AU19" i="6"/>
  <c r="AU65" i="6" s="1"/>
  <c r="BH18" i="6"/>
  <c r="W91" i="6"/>
  <c r="X91" i="6" s="1"/>
  <c r="V109" i="6"/>
  <c r="W64" i="6"/>
  <c r="V135" i="11"/>
  <c r="W90" i="11"/>
  <c r="X90" i="11" s="1"/>
  <c r="AE84" i="11"/>
  <c r="BF38" i="11"/>
  <c r="AN89" i="11"/>
  <c r="BO43" i="11"/>
  <c r="AL89" i="11"/>
  <c r="BM43" i="11"/>
  <c r="BM89" i="11" s="1"/>
  <c r="S95" i="11"/>
  <c r="V95" i="11"/>
  <c r="AW49" i="11"/>
  <c r="AK95" i="11"/>
  <c r="AI78" i="11"/>
  <c r="Q78" i="11"/>
  <c r="Z66" i="11"/>
  <c r="BI20" i="11"/>
  <c r="AX20" i="11"/>
  <c r="BP20" i="11"/>
  <c r="AZ20" i="11"/>
  <c r="BR20" i="11"/>
  <c r="BG20" i="11"/>
  <c r="BA28" i="6"/>
  <c r="BA74" i="6" s="1"/>
  <c r="T74" i="6"/>
  <c r="AU28" i="6"/>
  <c r="AU74" i="6" s="1"/>
  <c r="AI76" i="6"/>
  <c r="T66" i="6"/>
  <c r="AU20" i="6"/>
  <c r="AU66" i="6" s="1"/>
  <c r="AL74" i="11"/>
  <c r="BM28" i="11"/>
  <c r="BM74" i="11" s="1"/>
  <c r="BL46" i="11"/>
  <c r="BL92" i="11" s="1"/>
  <c r="AN92" i="11"/>
  <c r="BO46" i="11"/>
  <c r="BI46" i="11"/>
  <c r="BP46" i="11"/>
  <c r="AX46" i="11"/>
  <c r="AZ46" i="11"/>
  <c r="BR46" i="11"/>
  <c r="BG46" i="11"/>
  <c r="BA61" i="11"/>
  <c r="Z61" i="11"/>
  <c r="BJ96" i="11"/>
  <c r="AE70" i="11"/>
  <c r="BF24" i="11"/>
  <c r="BC27" i="6"/>
  <c r="BC73" i="6" s="1"/>
  <c r="AZ27" i="6"/>
  <c r="BI27" i="6"/>
  <c r="BG27" i="6"/>
  <c r="BR27" i="6"/>
  <c r="AX27" i="6"/>
  <c r="BP27" i="6"/>
  <c r="Q73" i="6"/>
  <c r="BA90" i="6"/>
  <c r="BC44" i="6"/>
  <c r="BC90" i="6" s="1"/>
  <c r="AB90" i="6"/>
  <c r="V93" i="6"/>
  <c r="AW47" i="6"/>
  <c r="BL18" i="6"/>
  <c r="AC64" i="6"/>
  <c r="BD18" i="6"/>
  <c r="BD64" i="6" s="1"/>
  <c r="AK71" i="6"/>
  <c r="T88" i="11"/>
  <c r="AU42" i="11"/>
  <c r="AU88" i="11" s="1"/>
  <c r="AE88" i="11"/>
  <c r="BF42" i="11"/>
  <c r="AQ58" i="11"/>
  <c r="AP58" i="11" s="1"/>
  <c r="DJ32" i="6"/>
  <c r="W78" i="6"/>
  <c r="V123" i="6"/>
  <c r="V101" i="11"/>
  <c r="W56" i="11"/>
  <c r="AT25" i="11"/>
  <c r="AK71" i="11"/>
  <c r="AC93" i="11"/>
  <c r="BD47" i="11"/>
  <c r="BD93" i="11" s="1"/>
  <c r="T75" i="11"/>
  <c r="AU29" i="11"/>
  <c r="AU75" i="11" s="1"/>
  <c r="AT56" i="11"/>
  <c r="AE56" i="11"/>
  <c r="BF10" i="11"/>
  <c r="AI56" i="11"/>
  <c r="BQ28" i="11"/>
  <c r="AT37" i="6"/>
  <c r="S83" i="6"/>
  <c r="AX37" i="6"/>
  <c r="AZ37" i="6"/>
  <c r="BI37" i="6"/>
  <c r="BP37" i="6"/>
  <c r="BR37" i="6"/>
  <c r="BG37" i="6"/>
  <c r="AI69" i="6"/>
  <c r="AK75" i="6"/>
  <c r="AN75" i="6"/>
  <c r="BO29" i="6"/>
  <c r="AN77" i="6"/>
  <c r="BO31" i="6"/>
  <c r="Q77" i="6"/>
  <c r="AN81" i="6"/>
  <c r="BO35" i="6"/>
  <c r="BH12" i="6"/>
  <c r="BQ21" i="6"/>
  <c r="DJ44" i="6"/>
  <c r="S58" i="11"/>
  <c r="AN59" i="11"/>
  <c r="BO13" i="11"/>
  <c r="Y65" i="6"/>
  <c r="BL26" i="11"/>
  <c r="BL72" i="11" s="1"/>
  <c r="BR26" i="11"/>
  <c r="BI26" i="11"/>
  <c r="AX26" i="11"/>
  <c r="BG26" i="11"/>
  <c r="AZ26" i="11"/>
  <c r="BP26" i="11"/>
  <c r="AI72" i="11"/>
  <c r="T82" i="11"/>
  <c r="AU36" i="11"/>
  <c r="AU82" i="11" s="1"/>
  <c r="AB82" i="11"/>
  <c r="AK81" i="11"/>
  <c r="V68" i="11"/>
  <c r="AW22" i="11"/>
  <c r="BP22" i="11"/>
  <c r="BG22" i="11"/>
  <c r="BG68" i="11" s="1"/>
  <c r="AZ22" i="11"/>
  <c r="AX22" i="11"/>
  <c r="BR22" i="11"/>
  <c r="BI22" i="11"/>
  <c r="Q68" i="11"/>
  <c r="V84" i="6"/>
  <c r="AW38" i="6"/>
  <c r="AT38" i="6"/>
  <c r="AT84" i="6" s="1"/>
  <c r="S84" i="6"/>
  <c r="BC26" i="6"/>
  <c r="BC72" i="6" s="1"/>
  <c r="AB72" i="6"/>
  <c r="AC72" i="6"/>
  <c r="BD26" i="6"/>
  <c r="BD72" i="6" s="1"/>
  <c r="Z72" i="6"/>
  <c r="AC87" i="6"/>
  <c r="BD41" i="6"/>
  <c r="BD87" i="6" s="1"/>
  <c r="Z85" i="6"/>
  <c r="BI39" i="6"/>
  <c r="BR39" i="6"/>
  <c r="BP39" i="6"/>
  <c r="AZ39" i="6"/>
  <c r="BG39" i="6"/>
  <c r="AX39" i="6"/>
  <c r="V86" i="11"/>
  <c r="AW40" i="11"/>
  <c r="Q86" i="11"/>
  <c r="AI86" i="11"/>
  <c r="AT24" i="6"/>
  <c r="AT70" i="6" s="1"/>
  <c r="AE70" i="6"/>
  <c r="BF24" i="6"/>
  <c r="AH57" i="6"/>
  <c r="DJ36" i="6"/>
  <c r="AO59" i="6"/>
  <c r="W58" i="6"/>
  <c r="X58" i="6" s="1"/>
  <c r="V103" i="6"/>
  <c r="S73" i="11"/>
  <c r="AK73" i="11"/>
  <c r="T67" i="11"/>
  <c r="AU21" i="11"/>
  <c r="AU67" i="11" s="1"/>
  <c r="AC67" i="11"/>
  <c r="BD21" i="11"/>
  <c r="BD67" i="11" s="1"/>
  <c r="AC64" i="11"/>
  <c r="BD18" i="11"/>
  <c r="BD64" i="11" s="1"/>
  <c r="BR18" i="11"/>
  <c r="BP18" i="11"/>
  <c r="BI18" i="11"/>
  <c r="AZ18" i="11"/>
  <c r="AX18" i="11"/>
  <c r="BG18" i="11"/>
  <c r="AE62" i="11"/>
  <c r="BF16" i="11"/>
  <c r="AB87" i="11"/>
  <c r="V56" i="6"/>
  <c r="AW10" i="6"/>
  <c r="T56" i="6"/>
  <c r="AU10" i="6"/>
  <c r="AU56" i="6" s="1"/>
  <c r="AI89" i="6"/>
  <c r="Z89" i="6"/>
  <c r="BA40" i="6"/>
  <c r="BA86" i="6" s="1"/>
  <c r="BR16" i="6"/>
  <c r="BG16" i="6"/>
  <c r="BP16" i="6"/>
  <c r="AX16" i="6"/>
  <c r="AZ16" i="6"/>
  <c r="BI16" i="6"/>
  <c r="V80" i="6"/>
  <c r="AW34" i="6"/>
  <c r="AL80" i="6"/>
  <c r="BM34" i="6"/>
  <c r="BM80" i="6" s="1"/>
  <c r="BQ43" i="6"/>
  <c r="BA48" i="11"/>
  <c r="BA94" i="11" s="1"/>
  <c r="Q94" i="11"/>
  <c r="Q95" i="6"/>
  <c r="DJ35" i="6"/>
  <c r="Y92" i="6"/>
  <c r="V124" i="6"/>
  <c r="W79" i="6"/>
  <c r="X79" i="6" s="1"/>
  <c r="BL45" i="11"/>
  <c r="BL91" i="11" s="1"/>
  <c r="V91" i="11"/>
  <c r="AW45" i="11"/>
  <c r="AE91" i="11"/>
  <c r="BF45" i="11"/>
  <c r="BG45" i="11"/>
  <c r="BI45" i="11"/>
  <c r="AX45" i="11"/>
  <c r="BP45" i="11"/>
  <c r="AZ45" i="11"/>
  <c r="BR45" i="11"/>
  <c r="S77" i="11"/>
  <c r="AB77" i="11"/>
  <c r="AE79" i="11"/>
  <c r="BF33" i="11"/>
  <c r="Q79" i="11"/>
  <c r="AR19" i="11"/>
  <c r="AR65" i="11" s="1"/>
  <c r="AE65" i="11"/>
  <c r="BF19" i="11"/>
  <c r="BA44" i="11"/>
  <c r="BA90" i="11" s="1"/>
  <c r="AC90" i="11"/>
  <c r="BD44" i="11"/>
  <c r="BD90" i="11" s="1"/>
  <c r="BP44" i="11"/>
  <c r="BG44" i="11"/>
  <c r="AZ44" i="11"/>
  <c r="BI44" i="11"/>
  <c r="AX44" i="11"/>
  <c r="BR44" i="11"/>
  <c r="BQ22" i="11"/>
  <c r="Q94" i="6"/>
  <c r="AK96" i="6"/>
  <c r="S96" i="6"/>
  <c r="AB57" i="6"/>
  <c r="AK57" i="6"/>
  <c r="AE78" i="6"/>
  <c r="BF32" i="6"/>
  <c r="AI78" i="6"/>
  <c r="BL14" i="6"/>
  <c r="BL60" i="6" s="1"/>
  <c r="AE60" i="6"/>
  <c r="BF14" i="6"/>
  <c r="AY22" i="11"/>
  <c r="X106" i="6"/>
  <c r="AH61" i="6"/>
  <c r="AG61" i="6" s="1"/>
  <c r="AF59" i="6"/>
  <c r="AN59" i="6"/>
  <c r="BO13" i="6"/>
  <c r="AE59" i="6"/>
  <c r="BF13" i="6"/>
  <c r="AL65" i="6"/>
  <c r="BM19" i="6"/>
  <c r="BM65" i="6" s="1"/>
  <c r="AY27" i="6"/>
  <c r="AQ76" i="6"/>
  <c r="X82" i="11"/>
  <c r="AL66" i="11"/>
  <c r="BM20" i="11"/>
  <c r="BM66" i="11" s="1"/>
  <c r="T66" i="11"/>
  <c r="AU20" i="11"/>
  <c r="AU66" i="11" s="1"/>
  <c r="BI28" i="6"/>
  <c r="BR28" i="6"/>
  <c r="BG28" i="6"/>
  <c r="AZ28" i="6"/>
  <c r="AX28" i="6"/>
  <c r="BP28" i="6"/>
  <c r="Q76" i="6"/>
  <c r="AT30" i="6"/>
  <c r="AT76" i="6" s="1"/>
  <c r="S76" i="6"/>
  <c r="Z66" i="6"/>
  <c r="AI66" i="6"/>
  <c r="AC82" i="6"/>
  <c r="BD36" i="6"/>
  <c r="BD82" i="6" s="1"/>
  <c r="T67" i="6"/>
  <c r="AU21" i="6"/>
  <c r="AU67" i="6" s="1"/>
  <c r="Q67" i="6"/>
  <c r="AL67" i="6"/>
  <c r="BM21" i="6"/>
  <c r="BM67" i="6" s="1"/>
  <c r="BJ58" i="6"/>
  <c r="AL58" i="6"/>
  <c r="BM12" i="6"/>
  <c r="BM58" i="6" s="1"/>
  <c r="DJ34" i="6"/>
  <c r="V133" i="6"/>
  <c r="W88" i="6"/>
  <c r="X88" i="6" s="1"/>
  <c r="T74" i="11"/>
  <c r="AU28" i="11"/>
  <c r="AU74" i="11" s="1"/>
  <c r="AK74" i="11"/>
  <c r="Z74" i="11"/>
  <c r="AE92" i="11"/>
  <c r="BF46" i="11"/>
  <c r="AL92" i="11"/>
  <c r="BM46" i="11"/>
  <c r="BM92" i="11" s="1"/>
  <c r="AL61" i="11"/>
  <c r="BM15" i="11"/>
  <c r="BM61" i="11" s="1"/>
  <c r="BR15" i="11"/>
  <c r="BI15" i="11"/>
  <c r="AX15" i="11"/>
  <c r="AZ15" i="11"/>
  <c r="BG15" i="11"/>
  <c r="BP15" i="11"/>
  <c r="BP61" i="11" s="1"/>
  <c r="AB96" i="11"/>
  <c r="BL70" i="11"/>
  <c r="S70" i="11"/>
  <c r="Y59" i="11"/>
  <c r="AN73" i="6"/>
  <c r="BO27" i="6"/>
  <c r="AE73" i="6"/>
  <c r="BF27" i="6"/>
  <c r="V90" i="6"/>
  <c r="AW44" i="6"/>
  <c r="Z90" i="6"/>
  <c r="BJ47" i="6"/>
  <c r="BJ93" i="6" s="1"/>
  <c r="AL93" i="6"/>
  <c r="BM47" i="6"/>
  <c r="BM93" i="6" s="1"/>
  <c r="Q93" i="6"/>
  <c r="AN64" i="6"/>
  <c r="BO18" i="6"/>
  <c r="Q71" i="6"/>
  <c r="BA88" i="11"/>
  <c r="V88" i="11"/>
  <c r="AW42" i="11"/>
  <c r="AZ42" i="11"/>
  <c r="AX42" i="11"/>
  <c r="BR42" i="11"/>
  <c r="BG42" i="11"/>
  <c r="BI42" i="11"/>
  <c r="BP42" i="11"/>
  <c r="AK88" i="11"/>
  <c r="V112" i="6"/>
  <c r="W67" i="6"/>
  <c r="V132" i="11"/>
  <c r="W87" i="11"/>
  <c r="AN71" i="11"/>
  <c r="BO25" i="11"/>
  <c r="BR25" i="11"/>
  <c r="AX25" i="11"/>
  <c r="BP25" i="11"/>
  <c r="AZ25" i="11"/>
  <c r="BG25" i="11"/>
  <c r="BG71" i="11" s="1"/>
  <c r="BI25" i="11"/>
  <c r="BJ47" i="11"/>
  <c r="BJ93" i="11" s="1"/>
  <c r="AN93" i="11"/>
  <c r="BO47" i="11"/>
  <c r="T83" i="11"/>
  <c r="AU37" i="11"/>
  <c r="AU83" i="11" s="1"/>
  <c r="V75" i="11"/>
  <c r="AW29" i="11"/>
  <c r="Q75" i="11"/>
  <c r="AL56" i="11"/>
  <c r="BM10" i="11"/>
  <c r="BM56" i="11" s="1"/>
  <c r="AQ80" i="6"/>
  <c r="AR37" i="6"/>
  <c r="V83" i="6"/>
  <c r="AW37" i="6"/>
  <c r="AE83" i="6"/>
  <c r="BF37" i="6"/>
  <c r="BA23" i="6"/>
  <c r="BA69" i="6" s="1"/>
  <c r="BC23" i="6"/>
  <c r="AB69" i="6"/>
  <c r="AL69" i="6"/>
  <c r="BM23" i="6"/>
  <c r="BM69" i="6" s="1"/>
  <c r="Q75" i="6"/>
  <c r="AR77" i="6"/>
  <c r="AI77" i="6"/>
  <c r="BC31" i="6"/>
  <c r="AB77" i="6"/>
  <c r="BJ35" i="6"/>
  <c r="AL81" i="6"/>
  <c r="BM35" i="6"/>
  <c r="BM81" i="6" s="1"/>
  <c r="AC81" i="6"/>
  <c r="BD35" i="6"/>
  <c r="BD81" i="6" s="1"/>
  <c r="AB58" i="11"/>
  <c r="AL58" i="11"/>
  <c r="BM12" i="11"/>
  <c r="BM58" i="11" s="1"/>
  <c r="T59" i="11"/>
  <c r="AU13" i="11"/>
  <c r="AU59" i="11" s="1"/>
  <c r="AB59" i="11"/>
  <c r="DJ47" i="6"/>
  <c r="DJ41" i="6"/>
  <c r="AY23" i="6"/>
  <c r="BA26" i="11"/>
  <c r="BA72" i="11" s="1"/>
  <c r="AB72" i="11"/>
  <c r="BJ36" i="11"/>
  <c r="BJ82" i="11" s="1"/>
  <c r="Z82" i="11"/>
  <c r="AN81" i="11"/>
  <c r="BO35" i="11"/>
  <c r="AX35" i="11"/>
  <c r="BR35" i="11"/>
  <c r="BP35" i="11"/>
  <c r="BG35" i="11"/>
  <c r="AZ35" i="11"/>
  <c r="BI35" i="11"/>
  <c r="Z81" i="11"/>
  <c r="AC68" i="11"/>
  <c r="BD22" i="11"/>
  <c r="BD68" i="11" s="1"/>
  <c r="AN69" i="11"/>
  <c r="BO23" i="11"/>
  <c r="S69" i="11"/>
  <c r="T69" i="11"/>
  <c r="AU23" i="11"/>
  <c r="AU69" i="11" s="1"/>
  <c r="BH10" i="11"/>
  <c r="AO88" i="11"/>
  <c r="AZ26" i="6"/>
  <c r="AX26" i="6"/>
  <c r="BP26" i="6"/>
  <c r="BG26" i="6"/>
  <c r="BI26" i="6"/>
  <c r="BR26" i="6"/>
  <c r="S72" i="6"/>
  <c r="T87" i="6"/>
  <c r="AU41" i="6"/>
  <c r="AU87" i="6" s="1"/>
  <c r="AK87" i="6"/>
  <c r="AB88" i="6"/>
  <c r="BR42" i="6"/>
  <c r="AX42" i="6"/>
  <c r="BI42" i="6"/>
  <c r="AZ42" i="6"/>
  <c r="BP42" i="6"/>
  <c r="BG42" i="6"/>
  <c r="AL88" i="6"/>
  <c r="BM42" i="6"/>
  <c r="BM88" i="6" s="1"/>
  <c r="AN85" i="6"/>
  <c r="BO39" i="6"/>
  <c r="V85" i="6"/>
  <c r="AW39" i="6"/>
  <c r="AL86" i="11"/>
  <c r="BM40" i="11"/>
  <c r="BM86" i="11" s="1"/>
  <c r="AI70" i="6"/>
  <c r="DJ11" i="6"/>
  <c r="W57" i="6"/>
  <c r="V102" i="6"/>
  <c r="W67" i="11"/>
  <c r="V112" i="11"/>
  <c r="BA27" i="11"/>
  <c r="BA73" i="11" s="1"/>
  <c r="AE73" i="11"/>
  <c r="BF27" i="11"/>
  <c r="BR27" i="11"/>
  <c r="BP27" i="11"/>
  <c r="BI27" i="11"/>
  <c r="AX27" i="11"/>
  <c r="AZ27" i="11"/>
  <c r="BG27" i="11"/>
  <c r="AI67" i="11"/>
  <c r="AJ67" i="11" s="1"/>
  <c r="Z64" i="11"/>
  <c r="AN64" i="11"/>
  <c r="BO18" i="11"/>
  <c r="V64" i="11"/>
  <c r="AW18" i="11"/>
  <c r="AC62" i="11"/>
  <c r="BD16" i="11"/>
  <c r="BD62" i="11" s="1"/>
  <c r="BC87" i="11"/>
  <c r="T87" i="11"/>
  <c r="AU41" i="11"/>
  <c r="AU87" i="11" s="1"/>
  <c r="AL56" i="6"/>
  <c r="BM10" i="6"/>
  <c r="BM56" i="6" s="1"/>
  <c r="Q56" i="6"/>
  <c r="AN56" i="6"/>
  <c r="BO10" i="6"/>
  <c r="T89" i="6"/>
  <c r="AU43" i="6"/>
  <c r="AU89" i="6" s="1"/>
  <c r="AC89" i="6"/>
  <c r="BD43" i="6"/>
  <c r="BD89" i="6" s="1"/>
  <c r="BC40" i="6"/>
  <c r="AB86" i="6"/>
  <c r="AZ40" i="6"/>
  <c r="BR40" i="6"/>
  <c r="BP40" i="6"/>
  <c r="BG40" i="6"/>
  <c r="AX40" i="6"/>
  <c r="G51" i="5" s="1"/>
  <c r="G52" i="5" s="1"/>
  <c r="BI40" i="6"/>
  <c r="BL62" i="6"/>
  <c r="BC34" i="6"/>
  <c r="AH65" i="6"/>
  <c r="X110" i="6"/>
  <c r="AR94" i="11"/>
  <c r="AC94" i="11"/>
  <c r="BD48" i="11"/>
  <c r="BD94" i="11" s="1"/>
  <c r="AQ91" i="6"/>
  <c r="T95" i="6"/>
  <c r="AU49" i="6"/>
  <c r="AU95" i="6" s="1"/>
  <c r="AI95" i="6"/>
  <c r="V95" i="6"/>
  <c r="AW49" i="6"/>
  <c r="DJ22" i="6"/>
  <c r="Y85" i="6"/>
  <c r="AY39" i="6"/>
  <c r="BC91" i="11"/>
  <c r="AI91" i="11"/>
  <c r="BJ31" i="11"/>
  <c r="BJ77" i="11" s="1"/>
  <c r="AC77" i="11"/>
  <c r="BD31" i="11"/>
  <c r="BD77" i="11" s="1"/>
  <c r="T79" i="11"/>
  <c r="AU33" i="11"/>
  <c r="AU79" i="11" s="1"/>
  <c r="AB79" i="11"/>
  <c r="T65" i="11"/>
  <c r="AU19" i="11"/>
  <c r="AU65" i="11" s="1"/>
  <c r="Z65" i="11"/>
  <c r="AR90" i="11"/>
  <c r="BH26" i="11"/>
  <c r="AP81" i="11"/>
  <c r="AE94" i="6"/>
  <c r="BF48" i="6"/>
  <c r="BC48" i="6"/>
  <c r="AB94" i="6"/>
  <c r="BR48" i="6"/>
  <c r="BG48" i="6"/>
  <c r="AX48" i="6"/>
  <c r="BP48" i="6"/>
  <c r="BI48" i="6"/>
  <c r="AZ48" i="6"/>
  <c r="AE96" i="6"/>
  <c r="BF50" i="6"/>
  <c r="AN57" i="6"/>
  <c r="BO11" i="6"/>
  <c r="T57" i="6"/>
  <c r="AU11" i="6"/>
  <c r="AU57" i="6" s="1"/>
  <c r="V57" i="6"/>
  <c r="AW11" i="6"/>
  <c r="AL78" i="6"/>
  <c r="BM32" i="6"/>
  <c r="BM78" i="6" s="1"/>
  <c r="S78" i="6"/>
  <c r="AL60" i="6"/>
  <c r="BM14" i="6"/>
  <c r="BM60" i="6" s="1"/>
  <c r="AF94" i="11"/>
  <c r="DJ15" i="6"/>
  <c r="BJ59" i="6"/>
  <c r="AC59" i="6"/>
  <c r="BD13" i="6"/>
  <c r="BD59" i="6" s="1"/>
  <c r="AI59" i="6"/>
  <c r="Z65" i="6"/>
  <c r="S65" i="6"/>
  <c r="AC65" i="6"/>
  <c r="BD19" i="6"/>
  <c r="BD65" i="6" s="1"/>
  <c r="W56" i="6"/>
  <c r="X56" i="6" s="1"/>
  <c r="X69" i="11"/>
  <c r="AL95" i="6"/>
  <c r="BM49" i="6"/>
  <c r="BM95" i="6" s="1"/>
  <c r="AY11" i="6"/>
  <c r="V77" i="11"/>
  <c r="AW31" i="11"/>
  <c r="AL79" i="11"/>
  <c r="BM33" i="11"/>
  <c r="BM79" i="11" s="1"/>
  <c r="AL65" i="11"/>
  <c r="BM19" i="11"/>
  <c r="BM65" i="11" s="1"/>
  <c r="T90" i="11"/>
  <c r="AU44" i="11"/>
  <c r="AU90" i="11" s="1"/>
  <c r="AL94" i="6"/>
  <c r="BM48" i="6"/>
  <c r="BM94" i="6" s="1"/>
  <c r="AN96" i="6"/>
  <c r="BO50" i="6"/>
  <c r="AE57" i="6"/>
  <c r="BF11" i="6"/>
  <c r="V78" i="6"/>
  <c r="AW32" i="6"/>
  <c r="T60" i="6"/>
  <c r="AU14" i="6"/>
  <c r="AU60" i="6" s="1"/>
  <c r="V60" i="6"/>
  <c r="AW14" i="6"/>
  <c r="AN60" i="6"/>
  <c r="BO14" i="6"/>
  <c r="AY39" i="11"/>
  <c r="AQ59" i="11"/>
  <c r="AP59" i="11" s="1"/>
  <c r="BI19" i="6"/>
  <c r="BP19" i="6"/>
  <c r="BG19" i="6"/>
  <c r="BR19" i="6"/>
  <c r="AZ19" i="6"/>
  <c r="AX19" i="6"/>
  <c r="Y67" i="6"/>
  <c r="BQ27" i="11"/>
  <c r="AE82" i="6"/>
  <c r="BF36" i="6"/>
  <c r="AH63" i="6"/>
  <c r="AX12" i="6"/>
  <c r="BI12" i="6"/>
  <c r="BG12" i="6"/>
  <c r="AZ12" i="6"/>
  <c r="BP12" i="6"/>
  <c r="BR12" i="6"/>
  <c r="BQ12" i="6"/>
  <c r="V138" i="6"/>
  <c r="W93" i="6"/>
  <c r="AE74" i="11"/>
  <c r="BF28" i="11"/>
  <c r="AC92" i="11"/>
  <c r="BD46" i="11"/>
  <c r="BD92" i="11" s="1"/>
  <c r="V61" i="11"/>
  <c r="AW15" i="11"/>
  <c r="AK61" i="11"/>
  <c r="AB85" i="11"/>
  <c r="BA50" i="11"/>
  <c r="BA96" i="11" s="1"/>
  <c r="S96" i="11"/>
  <c r="BI24" i="11"/>
  <c r="BR24" i="11"/>
  <c r="AX24" i="11"/>
  <c r="BG24" i="11"/>
  <c r="BP24" i="11"/>
  <c r="AZ24" i="11"/>
  <c r="BL27" i="6"/>
  <c r="AK73" i="6"/>
  <c r="V73" i="6"/>
  <c r="AW27" i="6"/>
  <c r="S90" i="6"/>
  <c r="T90" i="6"/>
  <c r="AU44" i="6"/>
  <c r="AU90" i="6" s="1"/>
  <c r="AC93" i="6"/>
  <c r="BD47" i="6"/>
  <c r="BD93" i="6" s="1"/>
  <c r="Q64" i="6"/>
  <c r="AL64" i="6"/>
  <c r="BM18" i="6"/>
  <c r="BM64" i="6" s="1"/>
  <c r="AE64" i="6"/>
  <c r="BF18" i="6"/>
  <c r="V71" i="6"/>
  <c r="AW25" i="6"/>
  <c r="AN71" i="6"/>
  <c r="BO25" i="6"/>
  <c r="AT88" i="11"/>
  <c r="S88" i="11"/>
  <c r="DJ23" i="6"/>
  <c r="V106" i="6"/>
  <c r="W61" i="6"/>
  <c r="W62" i="11"/>
  <c r="V107" i="11"/>
  <c r="V71" i="11"/>
  <c r="AW25" i="11"/>
  <c r="AE93" i="11"/>
  <c r="BF47" i="11"/>
  <c r="AE83" i="11"/>
  <c r="BF37" i="11"/>
  <c r="AR75" i="11"/>
  <c r="AN75" i="11"/>
  <c r="BO29" i="11"/>
  <c r="AK75" i="11"/>
  <c r="AX10" i="11"/>
  <c r="AZ10" i="11"/>
  <c r="BR10" i="11"/>
  <c r="BI10" i="11"/>
  <c r="BP10" i="11"/>
  <c r="Y86" i="11"/>
  <c r="AQ77" i="6"/>
  <c r="BL37" i="6"/>
  <c r="AB83" i="6"/>
  <c r="T75" i="6"/>
  <c r="AU29" i="6"/>
  <c r="AU75" i="6" s="1"/>
  <c r="T77" i="6"/>
  <c r="AU31" i="6"/>
  <c r="AU77" i="6" s="1"/>
  <c r="Q81" i="6"/>
  <c r="BC35" i="6"/>
  <c r="BC81" i="6" s="1"/>
  <c r="AB81" i="6"/>
  <c r="AY15" i="11"/>
  <c r="X118" i="6"/>
  <c r="AH73" i="6"/>
  <c r="BQ27" i="6"/>
  <c r="BA12" i="11"/>
  <c r="BA58" i="11" s="1"/>
  <c r="T58" i="11"/>
  <c r="AU12" i="11"/>
  <c r="AU58" i="11" s="1"/>
  <c r="AK58" i="11"/>
  <c r="BR13" i="11"/>
  <c r="AX13" i="11"/>
  <c r="BG13" i="11"/>
  <c r="BI13" i="11"/>
  <c r="AZ13" i="11"/>
  <c r="BP13" i="11"/>
  <c r="BP59" i="11" s="1"/>
  <c r="AK59" i="11"/>
  <c r="DJ43" i="6"/>
  <c r="AO65" i="6"/>
  <c r="V132" i="6"/>
  <c r="W87" i="6"/>
  <c r="W94" i="11"/>
  <c r="V139" i="11"/>
  <c r="AN72" i="11"/>
  <c r="BO26" i="11"/>
  <c r="V82" i="11"/>
  <c r="AW36" i="11"/>
  <c r="AE82" i="11"/>
  <c r="BF36" i="11"/>
  <c r="AI81" i="11"/>
  <c r="AR68" i="11"/>
  <c r="AL68" i="11"/>
  <c r="BM22" i="11"/>
  <c r="BM68" i="11" s="1"/>
  <c r="BL23" i="11"/>
  <c r="BL69" i="11" s="1"/>
  <c r="BR23" i="11"/>
  <c r="AX23" i="11"/>
  <c r="BG23" i="11"/>
  <c r="AZ23" i="11"/>
  <c r="BP23" i="11"/>
  <c r="BI23" i="11"/>
  <c r="AC84" i="6"/>
  <c r="BD38" i="6"/>
  <c r="BD84" i="6" s="1"/>
  <c r="AE84" i="6"/>
  <c r="BF38" i="6"/>
  <c r="AL87" i="6"/>
  <c r="BM41" i="6"/>
  <c r="BM87" i="6" s="1"/>
  <c r="BA88" i="6"/>
  <c r="Z88" i="6"/>
  <c r="AE85" i="6"/>
  <c r="BF39" i="6"/>
  <c r="AT39" i="6"/>
  <c r="AT85" i="6" s="1"/>
  <c r="S85" i="6"/>
  <c r="DJ18" i="6"/>
  <c r="AY15" i="6"/>
  <c r="S67" i="11"/>
  <c r="BC64" i="11"/>
  <c r="AL64" i="11"/>
  <c r="BM18" i="11"/>
  <c r="BM64" i="11" s="1"/>
  <c r="Q62" i="11"/>
  <c r="AK87" i="11"/>
  <c r="AC87" i="11"/>
  <c r="BD41" i="11"/>
  <c r="BD87" i="11" s="1"/>
  <c r="AC56" i="6"/>
  <c r="BD10" i="6"/>
  <c r="BD56" i="6" s="1"/>
  <c r="BG43" i="6"/>
  <c r="BG89" i="6" s="1"/>
  <c r="BR43" i="6"/>
  <c r="AX43" i="6"/>
  <c r="BI43" i="6"/>
  <c r="AZ43" i="6"/>
  <c r="BP43" i="6"/>
  <c r="AL89" i="6"/>
  <c r="BM43" i="6"/>
  <c r="BM89" i="6" s="1"/>
  <c r="V86" i="6"/>
  <c r="AW40" i="6"/>
  <c r="T62" i="6"/>
  <c r="AU16" i="6"/>
  <c r="AU62" i="6" s="1"/>
  <c r="AB62" i="6"/>
  <c r="AN62" i="6"/>
  <c r="BO16" i="6"/>
  <c r="T80" i="6"/>
  <c r="AU34" i="6"/>
  <c r="AU80" i="6" s="1"/>
  <c r="Y61" i="6"/>
  <c r="AN94" i="11"/>
  <c r="BO48" i="11"/>
  <c r="T94" i="11"/>
  <c r="AU48" i="11"/>
  <c r="AU94" i="11" s="1"/>
  <c r="BL95" i="6"/>
  <c r="AC95" i="6"/>
  <c r="BD49" i="6"/>
  <c r="BD95" i="6" s="1"/>
  <c r="DJ14" i="6"/>
  <c r="AY12" i="6"/>
  <c r="AN91" i="11"/>
  <c r="BO45" i="11"/>
  <c r="AC91" i="11"/>
  <c r="BD45" i="11"/>
  <c r="BD91" i="11" s="1"/>
  <c r="AN79" i="11"/>
  <c r="BO33" i="11"/>
  <c r="AX19" i="11"/>
  <c r="BP19" i="11"/>
  <c r="BG19" i="11"/>
  <c r="BI19" i="11"/>
  <c r="BR19" i="11"/>
  <c r="AZ19" i="11"/>
  <c r="V90" i="11"/>
  <c r="AW44" i="11"/>
  <c r="AN90" i="11"/>
  <c r="BO44" i="11"/>
  <c r="BH28" i="11"/>
  <c r="AN94" i="6"/>
  <c r="BO48" i="6"/>
  <c r="BJ50" i="6"/>
  <c r="BJ96" i="6" s="1"/>
  <c r="BC50" i="6"/>
  <c r="BC96" i="6" s="1"/>
  <c r="AB96" i="6"/>
  <c r="AL57" i="6"/>
  <c r="BM11" i="6"/>
  <c r="BM57" i="6" s="1"/>
  <c r="BC78" i="6"/>
  <c r="AZ32" i="6"/>
  <c r="BR32" i="6"/>
  <c r="AX32" i="6"/>
  <c r="BG32" i="6"/>
  <c r="BI32" i="6"/>
  <c r="BP32" i="6"/>
  <c r="Z78" i="6"/>
  <c r="BQ41" i="6"/>
  <c r="BL13" i="6"/>
  <c r="BL59" i="6" s="1"/>
  <c r="V59" i="6"/>
  <c r="AW13" i="6"/>
  <c r="Q59" i="6"/>
  <c r="BL19" i="6"/>
  <c r="BL65" i="6" s="1"/>
  <c r="AK65" i="6"/>
  <c r="AY16" i="11"/>
  <c r="BH16" i="6"/>
  <c r="AH94" i="11"/>
  <c r="Y67" i="11"/>
  <c r="V134" i="11"/>
  <c r="W89" i="11"/>
  <c r="AN84" i="11"/>
  <c r="BO38" i="11"/>
  <c r="AK84" i="11"/>
  <c r="T89" i="11"/>
  <c r="AU43" i="11"/>
  <c r="AU89" i="11" s="1"/>
  <c r="AN78" i="11"/>
  <c r="BO32" i="11"/>
  <c r="AT66" i="11"/>
  <c r="AN66" i="11"/>
  <c r="BO20" i="11"/>
  <c r="V66" i="11"/>
  <c r="AW20" i="11"/>
  <c r="BH48" i="11"/>
  <c r="AK74" i="6"/>
  <c r="BJ76" i="6"/>
  <c r="AN76" i="6"/>
  <c r="BO30" i="6"/>
  <c r="BL20" i="6"/>
  <c r="BL66" i="6" s="1"/>
  <c r="AK66" i="6"/>
  <c r="BR20" i="6"/>
  <c r="BP20" i="6"/>
  <c r="BG20" i="6"/>
  <c r="AX20" i="6"/>
  <c r="BI20" i="6"/>
  <c r="AZ20" i="6"/>
  <c r="AR36" i="6"/>
  <c r="AL82" i="6"/>
  <c r="BM36" i="6"/>
  <c r="BM82" i="6" s="1"/>
  <c r="V67" i="6"/>
  <c r="AW21" i="6"/>
  <c r="X104" i="6"/>
  <c r="AH59" i="6"/>
  <c r="W88" i="11"/>
  <c r="V133" i="11"/>
  <c r="AC58" i="6"/>
  <c r="BD12" i="6"/>
  <c r="BD58" i="6" s="1"/>
  <c r="AF93" i="6"/>
  <c r="AG93" i="6" s="1"/>
  <c r="DJ39" i="6"/>
  <c r="W85" i="6"/>
  <c r="V130" i="6"/>
  <c r="BA74" i="11"/>
  <c r="V74" i="11"/>
  <c r="AW28" i="11"/>
  <c r="BJ92" i="11"/>
  <c r="V92" i="11"/>
  <c r="AW46" i="11"/>
  <c r="AI92" i="11"/>
  <c r="AL85" i="11"/>
  <c r="BM39" i="11"/>
  <c r="BM85" i="11" s="1"/>
  <c r="T85" i="11"/>
  <c r="AU39" i="11"/>
  <c r="AU85" i="11" s="1"/>
  <c r="BL50" i="11"/>
  <c r="BL96" i="11" s="1"/>
  <c r="Z70" i="11"/>
  <c r="AN70" i="11"/>
  <c r="BO24" i="11"/>
  <c r="AL73" i="6"/>
  <c r="BM27" i="6"/>
  <c r="BM73" i="6" s="1"/>
  <c r="AC90" i="6"/>
  <c r="BD44" i="6"/>
  <c r="BD90" i="6" s="1"/>
  <c r="AK93" i="6"/>
  <c r="BP47" i="6"/>
  <c r="BG47" i="6"/>
  <c r="BR47" i="6"/>
  <c r="AX47" i="6"/>
  <c r="AZ47" i="6"/>
  <c r="BI47" i="6"/>
  <c r="AT18" i="6"/>
  <c r="AT64" i="6" s="1"/>
  <c r="S64" i="6"/>
  <c r="T71" i="6"/>
  <c r="AU25" i="6"/>
  <c r="AU71" i="6" s="1"/>
  <c r="AL71" i="6"/>
  <c r="BM25" i="6"/>
  <c r="BM71" i="6" s="1"/>
  <c r="AC88" i="11"/>
  <c r="BD42" i="11"/>
  <c r="BD88" i="11" s="1"/>
  <c r="AN88" i="11"/>
  <c r="BO42" i="11"/>
  <c r="AY20" i="6"/>
  <c r="AL71" i="11"/>
  <c r="BM25" i="11"/>
  <c r="BM71" i="11" s="1"/>
  <c r="AB71" i="11"/>
  <c r="AL93" i="11"/>
  <c r="BM47" i="11"/>
  <c r="BM93" i="11" s="1"/>
  <c r="AB93" i="11"/>
  <c r="AK83" i="11"/>
  <c r="AB83" i="11"/>
  <c r="AT75" i="11"/>
  <c r="AC75" i="11"/>
  <c r="BD29" i="11"/>
  <c r="BD75" i="11" s="1"/>
  <c r="AR56" i="11"/>
  <c r="AC56" i="11"/>
  <c r="BD10" i="11"/>
  <c r="BD56" i="11" s="1"/>
  <c r="BQ25" i="11"/>
  <c r="AN83" i="6"/>
  <c r="BO37" i="6"/>
  <c r="T83" i="6"/>
  <c r="AU37" i="6"/>
  <c r="AU83" i="6" s="1"/>
  <c r="AE69" i="6"/>
  <c r="BF23" i="6"/>
  <c r="AX23" i="6"/>
  <c r="BI23" i="6"/>
  <c r="BP23" i="6"/>
  <c r="BG23" i="6"/>
  <c r="BR23" i="6"/>
  <c r="AZ23" i="6"/>
  <c r="AE77" i="6"/>
  <c r="BF31" i="6"/>
  <c r="AY13" i="11"/>
  <c r="X112" i="6"/>
  <c r="AH96" i="6"/>
  <c r="AG96" i="6" s="1"/>
  <c r="BC12" i="11"/>
  <c r="AZ12" i="11"/>
  <c r="BI12" i="11"/>
  <c r="AX12" i="11"/>
  <c r="BG12" i="11"/>
  <c r="BR12" i="11"/>
  <c r="BP12" i="11"/>
  <c r="BP58" i="11" s="1"/>
  <c r="AR59" i="11"/>
  <c r="V59" i="11"/>
  <c r="AW13" i="11"/>
  <c r="AC59" i="11"/>
  <c r="BD13" i="11"/>
  <c r="BD59" i="11" s="1"/>
  <c r="X133" i="11"/>
  <c r="AF56" i="6"/>
  <c r="V118" i="6"/>
  <c r="W73" i="6"/>
  <c r="W73" i="11"/>
  <c r="V118" i="11"/>
  <c r="BJ72" i="11"/>
  <c r="V72" i="11"/>
  <c r="AW26" i="11"/>
  <c r="BL36" i="11"/>
  <c r="S82" i="11"/>
  <c r="BL81" i="11"/>
  <c r="T81" i="11"/>
  <c r="AU35" i="11"/>
  <c r="AU81" i="11" s="1"/>
  <c r="BL22" i="11"/>
  <c r="T68" i="11"/>
  <c r="AU22" i="11"/>
  <c r="AU68" i="11" s="1"/>
  <c r="BC23" i="11"/>
  <c r="AE69" i="11"/>
  <c r="BF23" i="11"/>
  <c r="AC69" i="11"/>
  <c r="BD23" i="11"/>
  <c r="BD69" i="11" s="1"/>
  <c r="Y56" i="11"/>
  <c r="AQ62" i="6"/>
  <c r="BH35" i="11"/>
  <c r="BA84" i="6"/>
  <c r="T84" i="6"/>
  <c r="AU38" i="6"/>
  <c r="AU84" i="6" s="1"/>
  <c r="AN72" i="6"/>
  <c r="BO26" i="6"/>
  <c r="T72" i="6"/>
  <c r="AU26" i="6"/>
  <c r="AU72" i="6" s="1"/>
  <c r="V87" i="6"/>
  <c r="AW41" i="6"/>
  <c r="AT41" i="6"/>
  <c r="S87" i="6"/>
  <c r="S88" i="6"/>
  <c r="BL39" i="6"/>
  <c r="BC39" i="6"/>
  <c r="BC85" i="6" s="1"/>
  <c r="AB85" i="6"/>
  <c r="AF58" i="11"/>
  <c r="AR86" i="11"/>
  <c r="T86" i="11"/>
  <c r="AU40" i="11"/>
  <c r="AU86" i="11" s="1"/>
  <c r="BR40" i="11"/>
  <c r="BG40" i="11"/>
  <c r="BI40" i="11"/>
  <c r="BP40" i="11"/>
  <c r="AX40" i="11"/>
  <c r="AZ40" i="11"/>
  <c r="BH40" i="11"/>
  <c r="BG24" i="6"/>
  <c r="BI24" i="6"/>
  <c r="BR24" i="6"/>
  <c r="AX24" i="6"/>
  <c r="AZ24" i="6"/>
  <c r="BP24" i="6"/>
  <c r="AF58" i="6"/>
  <c r="Y95" i="6"/>
  <c r="AY46" i="6"/>
  <c r="AR27" i="11"/>
  <c r="AR73" i="11" s="1"/>
  <c r="T73" i="11"/>
  <c r="AU27" i="11"/>
  <c r="AU73" i="11" s="1"/>
  <c r="AR21" i="11"/>
  <c r="AR67" i="11" s="1"/>
  <c r="AN67" i="11"/>
  <c r="BO21" i="11"/>
  <c r="AB64" i="11"/>
  <c r="BL16" i="11"/>
  <c r="AB62" i="11"/>
  <c r="AR87" i="11"/>
  <c r="AN87" i="11"/>
  <c r="BO41" i="11"/>
  <c r="BP41" i="11"/>
  <c r="AZ41" i="11"/>
  <c r="BR41" i="11"/>
  <c r="AX41" i="11"/>
  <c r="BI41" i="11"/>
  <c r="BG41" i="11"/>
  <c r="Q87" i="11"/>
  <c r="BQ39" i="11"/>
  <c r="BH37" i="11"/>
  <c r="AT10" i="6"/>
  <c r="AT56" i="6" s="1"/>
  <c r="S56" i="6"/>
  <c r="BG10" i="6"/>
  <c r="BR10" i="6"/>
  <c r="AX10" i="6"/>
  <c r="BI10" i="6"/>
  <c r="AZ10" i="6"/>
  <c r="BP10" i="6"/>
  <c r="BQ10" i="6"/>
  <c r="Q89" i="6"/>
  <c r="T86" i="6"/>
  <c r="AU40" i="6"/>
  <c r="AU86" i="6" s="1"/>
  <c r="S86" i="6"/>
  <c r="BC16" i="6"/>
  <c r="AE62" i="6"/>
  <c r="BF16" i="6"/>
  <c r="AI62" i="6"/>
  <c r="AK80" i="6"/>
  <c r="Q80" i="6"/>
  <c r="AN80" i="6"/>
  <c r="BO34" i="6"/>
  <c r="AY46" i="11"/>
  <c r="AB94" i="11"/>
  <c r="BA49" i="6"/>
  <c r="BA95" i="6" s="1"/>
  <c r="AT49" i="6"/>
  <c r="AT95" i="6" s="1"/>
  <c r="S95" i="6"/>
  <c r="AX49" i="6"/>
  <c r="BR49" i="6"/>
  <c r="BI49" i="6"/>
  <c r="BG49" i="6"/>
  <c r="BP49" i="6"/>
  <c r="AZ49" i="6"/>
  <c r="Y78" i="6"/>
  <c r="AY31" i="6"/>
  <c r="AT91" i="11"/>
  <c r="Q91" i="11"/>
  <c r="S91" i="11"/>
  <c r="BC31" i="11"/>
  <c r="BC77" i="11" s="1"/>
  <c r="AZ31" i="11"/>
  <c r="AX31" i="11"/>
  <c r="BI31" i="11"/>
  <c r="BG31" i="11"/>
  <c r="BR31" i="11"/>
  <c r="BP31" i="11"/>
  <c r="AK77" i="11"/>
  <c r="BL33" i="11"/>
  <c r="BL79" i="11" s="1"/>
  <c r="V79" i="11"/>
  <c r="AW33" i="11"/>
  <c r="V65" i="11"/>
  <c r="AW19" i="11"/>
  <c r="S65" i="11"/>
  <c r="AL90" i="11"/>
  <c r="BM44" i="11"/>
  <c r="BM90" i="11" s="1"/>
  <c r="Q90" i="11"/>
  <c r="S90" i="11"/>
  <c r="BH39" i="11"/>
  <c r="BA48" i="6"/>
  <c r="BA94" i="6" s="1"/>
  <c r="AC94" i="6"/>
  <c r="BD48" i="6"/>
  <c r="BD94" i="6" s="1"/>
  <c r="AK94" i="6"/>
  <c r="V96" i="6"/>
  <c r="AW50" i="6"/>
  <c r="BA11" i="6"/>
  <c r="BA57" i="6" s="1"/>
  <c r="BL32" i="6"/>
  <c r="BL78" i="6" s="1"/>
  <c r="BC14" i="6"/>
  <c r="AB60" i="6"/>
  <c r="BH32" i="6"/>
  <c r="X123" i="6"/>
  <c r="BQ36" i="6"/>
  <c r="W86" i="6"/>
  <c r="X86" i="6" s="1"/>
  <c r="BC13" i="6"/>
  <c r="AL59" i="6"/>
  <c r="BM13" i="6"/>
  <c r="BM59" i="6" s="1"/>
  <c r="BC65" i="6"/>
  <c r="AE65" i="6"/>
  <c r="BF19" i="6"/>
  <c r="AB65" i="6"/>
  <c r="X85" i="11"/>
  <c r="X83" i="11"/>
  <c r="BG92" i="11" l="1"/>
  <c r="H46" i="5"/>
  <c r="H48" i="5" s="1"/>
  <c r="H45" i="5"/>
  <c r="H57" i="5"/>
  <c r="H58" i="5"/>
  <c r="H60" i="5" s="1"/>
  <c r="G58" i="5"/>
  <c r="G57" i="5"/>
  <c r="G59" i="5"/>
  <c r="G47" i="5"/>
  <c r="G46" i="5"/>
  <c r="G45" i="5"/>
  <c r="AG89" i="11"/>
  <c r="AP92" i="11"/>
  <c r="AG78" i="11"/>
  <c r="X57" i="6"/>
  <c r="X89" i="11"/>
  <c r="AA69" i="11"/>
  <c r="BP93" i="6"/>
  <c r="X95" i="11"/>
  <c r="AA56" i="11"/>
  <c r="AG95" i="11"/>
  <c r="AM61" i="6"/>
  <c r="AG71" i="11"/>
  <c r="AG86" i="6"/>
  <c r="BG65" i="6"/>
  <c r="R59" i="11"/>
  <c r="AP92" i="6"/>
  <c r="AJ88" i="6"/>
  <c r="BG87" i="6"/>
  <c r="R89" i="11"/>
  <c r="AG79" i="6"/>
  <c r="BG76" i="6"/>
  <c r="BB78" i="6"/>
  <c r="AJ84" i="11"/>
  <c r="AP91" i="11"/>
  <c r="AP64" i="11"/>
  <c r="AP83" i="11"/>
  <c r="AP84" i="6"/>
  <c r="AP79" i="6"/>
  <c r="R62" i="11"/>
  <c r="BP90" i="11"/>
  <c r="AG84" i="6"/>
  <c r="AG83" i="6"/>
  <c r="BG57" i="6"/>
  <c r="BG73" i="6"/>
  <c r="AJ60" i="6"/>
  <c r="BL73" i="6"/>
  <c r="BK73" i="6" s="1"/>
  <c r="BG57" i="11"/>
  <c r="BP84" i="11"/>
  <c r="AG76" i="6"/>
  <c r="AG93" i="11"/>
  <c r="AJ84" i="6"/>
  <c r="AG60" i="11"/>
  <c r="AP89" i="11"/>
  <c r="AG84" i="11"/>
  <c r="X68" i="11"/>
  <c r="BB87" i="11"/>
  <c r="BP93" i="11"/>
  <c r="AP75" i="11"/>
  <c r="AJ56" i="6"/>
  <c r="X81" i="11"/>
  <c r="AJ90" i="6"/>
  <c r="AP67" i="11"/>
  <c r="AP77" i="11"/>
  <c r="AJ83" i="11"/>
  <c r="BG95" i="11"/>
  <c r="BB65" i="11"/>
  <c r="AA77" i="11"/>
  <c r="AS68" i="11"/>
  <c r="BP69" i="6"/>
  <c r="BB65" i="6"/>
  <c r="X78" i="11"/>
  <c r="BG96" i="11"/>
  <c r="BP56" i="11"/>
  <c r="AP93" i="6"/>
  <c r="AP89" i="6"/>
  <c r="AA96" i="6"/>
  <c r="BC71" i="6"/>
  <c r="BB71" i="6" s="1"/>
  <c r="AA70" i="6"/>
  <c r="AP87" i="11"/>
  <c r="AG66" i="11"/>
  <c r="AP85" i="11"/>
  <c r="BG66" i="11"/>
  <c r="X90" i="6"/>
  <c r="AP58" i="6"/>
  <c r="AG63" i="11"/>
  <c r="AP86" i="11"/>
  <c r="AG77" i="11"/>
  <c r="AM68" i="11"/>
  <c r="AA82" i="6"/>
  <c r="AG72" i="11"/>
  <c r="R71" i="11"/>
  <c r="AG67" i="11"/>
  <c r="AP84" i="11"/>
  <c r="BP86" i="11"/>
  <c r="AA62" i="11"/>
  <c r="X73" i="11"/>
  <c r="BP72" i="11"/>
  <c r="AJ67" i="6"/>
  <c r="AS80" i="6"/>
  <c r="BO84" i="6"/>
  <c r="BN84" i="6" s="1"/>
  <c r="BC83" i="11"/>
  <c r="BB83" i="11" s="1"/>
  <c r="R81" i="11"/>
  <c r="AS60" i="11"/>
  <c r="X76" i="11"/>
  <c r="AJ59" i="6"/>
  <c r="AW68" i="6"/>
  <c r="AV68" i="6" s="1"/>
  <c r="AA80" i="11"/>
  <c r="BB84" i="11"/>
  <c r="BO84" i="11"/>
  <c r="BN84" i="11" s="1"/>
  <c r="X76" i="6"/>
  <c r="BK95" i="6"/>
  <c r="BL75" i="6"/>
  <c r="BK75" i="6" s="1"/>
  <c r="AJ83" i="6"/>
  <c r="BP76" i="11"/>
  <c r="AS81" i="11"/>
  <c r="AJ89" i="11"/>
  <c r="BF79" i="11"/>
  <c r="BE79" i="11" s="1"/>
  <c r="BP67" i="11"/>
  <c r="BK86" i="11"/>
  <c r="AG58" i="11"/>
  <c r="AJ78" i="6"/>
  <c r="AP62" i="11"/>
  <c r="AP79" i="11"/>
  <c r="BK62" i="6"/>
  <c r="R74" i="6"/>
  <c r="BB84" i="6"/>
  <c r="BG90" i="11"/>
  <c r="AA61" i="11"/>
  <c r="BP95" i="6"/>
  <c r="AP62" i="6"/>
  <c r="AG67" i="6"/>
  <c r="BF96" i="6"/>
  <c r="BE96" i="6" s="1"/>
  <c r="AS78" i="11"/>
  <c r="BP96" i="6"/>
  <c r="BG67" i="6"/>
  <c r="AA95" i="11"/>
  <c r="R79" i="6"/>
  <c r="AG70" i="6"/>
  <c r="X62" i="11"/>
  <c r="AG87" i="6"/>
  <c r="AA70" i="11"/>
  <c r="BP81" i="11"/>
  <c r="AG90" i="11"/>
  <c r="AG83" i="11"/>
  <c r="AP80" i="6"/>
  <c r="BP94" i="6"/>
  <c r="AJ72" i="6"/>
  <c r="R80" i="11"/>
  <c r="AP82" i="6"/>
  <c r="AP65" i="6"/>
  <c r="AM86" i="11"/>
  <c r="BP96" i="11"/>
  <c r="BB74" i="11"/>
  <c r="AG65" i="11"/>
  <c r="AG75" i="11"/>
  <c r="AP64" i="6"/>
  <c r="AJ86" i="11"/>
  <c r="X74" i="6"/>
  <c r="AS89" i="11"/>
  <c r="AP65" i="11"/>
  <c r="AG79" i="11"/>
  <c r="AM85" i="11"/>
  <c r="R67" i="11"/>
  <c r="BB88" i="6"/>
  <c r="U58" i="11"/>
  <c r="AJ96" i="11"/>
  <c r="AA73" i="11"/>
  <c r="BG80" i="11"/>
  <c r="AA56" i="6"/>
  <c r="R80" i="6"/>
  <c r="BB91" i="11"/>
  <c r="AJ74" i="11"/>
  <c r="BK58" i="6"/>
  <c r="R77" i="11"/>
  <c r="BB73" i="6"/>
  <c r="BB85" i="6"/>
  <c r="R89" i="6"/>
  <c r="BF83" i="11"/>
  <c r="BE83" i="11" s="1"/>
  <c r="AJ61" i="11"/>
  <c r="AG59" i="11"/>
  <c r="AG78" i="6"/>
  <c r="AT72" i="6"/>
  <c r="AS72" i="6" s="1"/>
  <c r="AA96" i="11"/>
  <c r="AJ60" i="11"/>
  <c r="BF89" i="11"/>
  <c r="BE89" i="11" s="1"/>
  <c r="BB79" i="6"/>
  <c r="BB56" i="11"/>
  <c r="BC63" i="6"/>
  <c r="BB63" i="6" s="1"/>
  <c r="R82" i="6"/>
  <c r="AS62" i="11"/>
  <c r="AP96" i="11"/>
  <c r="AW72" i="11"/>
  <c r="AV72" i="11" s="1"/>
  <c r="AJ87" i="6"/>
  <c r="BP62" i="6"/>
  <c r="R68" i="6"/>
  <c r="AJ63" i="6"/>
  <c r="BL73" i="11"/>
  <c r="BK73" i="11" s="1"/>
  <c r="AJ93" i="11"/>
  <c r="AA61" i="6"/>
  <c r="AG57" i="11"/>
  <c r="AP93" i="11"/>
  <c r="AJ93" i="6"/>
  <c r="U94" i="11"/>
  <c r="AD87" i="11"/>
  <c r="AS93" i="6"/>
  <c r="AW60" i="11"/>
  <c r="AV60" i="11" s="1"/>
  <c r="BG67" i="11"/>
  <c r="AT64" i="11"/>
  <c r="AS64" i="11" s="1"/>
  <c r="AT85" i="11"/>
  <c r="AS85" i="11" s="1"/>
  <c r="AG81" i="11"/>
  <c r="BF62" i="6"/>
  <c r="BE62" i="6" s="1"/>
  <c r="BG86" i="6"/>
  <c r="R67" i="6"/>
  <c r="AA57" i="6"/>
  <c r="X72" i="11"/>
  <c r="R85" i="11"/>
  <c r="AS79" i="6"/>
  <c r="AJ85" i="6"/>
  <c r="BK79" i="11"/>
  <c r="BF85" i="6"/>
  <c r="BE85" i="6" s="1"/>
  <c r="AJ73" i="11"/>
  <c r="AJ79" i="11"/>
  <c r="AT77" i="11"/>
  <c r="AS77" i="11" s="1"/>
  <c r="AS91" i="11"/>
  <c r="BK81" i="11"/>
  <c r="R60" i="6"/>
  <c r="R65" i="11"/>
  <c r="BP66" i="6"/>
  <c r="BK67" i="11"/>
  <c r="AT83" i="11"/>
  <c r="AS83" i="11" s="1"/>
  <c r="AG69" i="11"/>
  <c r="X87" i="6"/>
  <c r="BG59" i="11"/>
  <c r="BG59" i="6"/>
  <c r="BL84" i="6"/>
  <c r="BK84" i="6" s="1"/>
  <c r="BK78" i="6"/>
  <c r="AS94" i="6"/>
  <c r="AA88" i="11"/>
  <c r="BG85" i="6"/>
  <c r="BG83" i="6"/>
  <c r="AG82" i="11"/>
  <c r="AG56" i="11"/>
  <c r="BP88" i="6"/>
  <c r="BP80" i="6"/>
  <c r="R76" i="11"/>
  <c r="AT71" i="11"/>
  <c r="AS71" i="11" s="1"/>
  <c r="BB60" i="11"/>
  <c r="BB89" i="6"/>
  <c r="AJ81" i="11"/>
  <c r="AM80" i="11"/>
  <c r="AA90" i="11"/>
  <c r="BG61" i="6"/>
  <c r="AG94" i="6"/>
  <c r="AP91" i="6"/>
  <c r="X82" i="6"/>
  <c r="BG95" i="6"/>
  <c r="BP65" i="6"/>
  <c r="AP81" i="6"/>
  <c r="X89" i="6"/>
  <c r="AP73" i="6"/>
  <c r="BG69" i="6"/>
  <c r="X70" i="6"/>
  <c r="BK67" i="6"/>
  <c r="BP83" i="6"/>
  <c r="AP67" i="6"/>
  <c r="AP69" i="6"/>
  <c r="AS68" i="6"/>
  <c r="AG74" i="6"/>
  <c r="BG71" i="6"/>
  <c r="BG93" i="6"/>
  <c r="AM64" i="6"/>
  <c r="AG56" i="6"/>
  <c r="BO62" i="6"/>
  <c r="BN62" i="6" s="1"/>
  <c r="AP66" i="6"/>
  <c r="BP64" i="6"/>
  <c r="BG74" i="6"/>
  <c r="BP90" i="6"/>
  <c r="AP61" i="6"/>
  <c r="AP95" i="6"/>
  <c r="BO72" i="6"/>
  <c r="BN72" i="6" s="1"/>
  <c r="AP59" i="6"/>
  <c r="AP56" i="6"/>
  <c r="AP68" i="6"/>
  <c r="BP78" i="6"/>
  <c r="AD61" i="6"/>
  <c r="BO91" i="11"/>
  <c r="BN91" i="11" s="1"/>
  <c r="BO72" i="11"/>
  <c r="BN72" i="11" s="1"/>
  <c r="AG57" i="6"/>
  <c r="AD86" i="11"/>
  <c r="BF60" i="6"/>
  <c r="BE60" i="6" s="1"/>
  <c r="AS75" i="6"/>
  <c r="AG91" i="11"/>
  <c r="AD91" i="11"/>
  <c r="BO77" i="6"/>
  <c r="BN77" i="6" s="1"/>
  <c r="AA68" i="11"/>
  <c r="BL89" i="11"/>
  <c r="BK89" i="11" s="1"/>
  <c r="X93" i="6"/>
  <c r="R85" i="6"/>
  <c r="BG94" i="6"/>
  <c r="BO69" i="11"/>
  <c r="BN69" i="11" s="1"/>
  <c r="BP65" i="11"/>
  <c r="U58" i="6"/>
  <c r="AP69" i="11"/>
  <c r="AM78" i="6"/>
  <c r="AM65" i="6"/>
  <c r="X60" i="6"/>
  <c r="BB78" i="11"/>
  <c r="AJ68" i="6"/>
  <c r="BP85" i="6"/>
  <c r="BF76" i="11"/>
  <c r="BE76" i="11" s="1"/>
  <c r="AW57" i="11"/>
  <c r="AV57" i="11" s="1"/>
  <c r="AP82" i="11"/>
  <c r="AP76" i="11"/>
  <c r="AT86" i="6"/>
  <c r="AS86" i="6" s="1"/>
  <c r="BL72" i="6"/>
  <c r="BK72" i="6" s="1"/>
  <c r="AS75" i="11"/>
  <c r="BP60" i="6"/>
  <c r="BP83" i="11"/>
  <c r="AD66" i="6"/>
  <c r="AG91" i="6"/>
  <c r="R63" i="11"/>
  <c r="BC69" i="11"/>
  <c r="BB69" i="11" s="1"/>
  <c r="X87" i="11"/>
  <c r="U79" i="6"/>
  <c r="BB67" i="11"/>
  <c r="R57" i="6"/>
  <c r="BK69" i="6"/>
  <c r="AA71" i="6"/>
  <c r="R57" i="11"/>
  <c r="AP75" i="6"/>
  <c r="AP90" i="6"/>
  <c r="BF93" i="11"/>
  <c r="BE93" i="11" s="1"/>
  <c r="BO87" i="11"/>
  <c r="BN87" i="11" s="1"/>
  <c r="AD89" i="6"/>
  <c r="BP72" i="6"/>
  <c r="BB81" i="11"/>
  <c r="BB89" i="11"/>
  <c r="BB70" i="11"/>
  <c r="U73" i="11"/>
  <c r="BF77" i="6"/>
  <c r="BE77" i="6" s="1"/>
  <c r="AD56" i="11"/>
  <c r="AM89" i="6"/>
  <c r="AW71" i="11"/>
  <c r="AV71" i="11" s="1"/>
  <c r="BF83" i="6"/>
  <c r="BE83" i="6" s="1"/>
  <c r="AD94" i="6"/>
  <c r="BG80" i="6"/>
  <c r="BP66" i="11"/>
  <c r="AW92" i="6"/>
  <c r="AV92" i="6" s="1"/>
  <c r="BG56" i="6"/>
  <c r="BG73" i="11"/>
  <c r="AD75" i="11"/>
  <c r="AP96" i="6"/>
  <c r="AG72" i="6"/>
  <c r="R83" i="11"/>
  <c r="AG88" i="6"/>
  <c r="BG65" i="11"/>
  <c r="BO83" i="6"/>
  <c r="BN83" i="6" s="1"/>
  <c r="AS66" i="11"/>
  <c r="X94" i="11"/>
  <c r="AW88" i="11"/>
  <c r="AV88" i="11" s="1"/>
  <c r="AA59" i="6"/>
  <c r="X71" i="11"/>
  <c r="R81" i="6"/>
  <c r="BG69" i="11"/>
  <c r="BC79" i="11"/>
  <c r="BB79" i="11" s="1"/>
  <c r="AJ94" i="11"/>
  <c r="AP66" i="11"/>
  <c r="BP69" i="11"/>
  <c r="BK70" i="11"/>
  <c r="AD64" i="11"/>
  <c r="AA66" i="11"/>
  <c r="X61" i="11"/>
  <c r="AJ79" i="6"/>
  <c r="X84" i="11"/>
  <c r="AP90" i="11"/>
  <c r="BB77" i="11"/>
  <c r="BP87" i="11"/>
  <c r="BK65" i="6"/>
  <c r="BG88" i="11"/>
  <c r="BG64" i="11"/>
  <c r="BK74" i="11"/>
  <c r="AA86" i="11"/>
  <c r="R60" i="11"/>
  <c r="AS58" i="11"/>
  <c r="BC62" i="6"/>
  <c r="BB62" i="6" s="1"/>
  <c r="AT82" i="11"/>
  <c r="AS82" i="11" s="1"/>
  <c r="AW96" i="11"/>
  <c r="AV96" i="11" s="1"/>
  <c r="AJ76" i="11"/>
  <c r="AA60" i="11"/>
  <c r="R75" i="6"/>
  <c r="AJ72" i="11"/>
  <c r="R78" i="6"/>
  <c r="BP77" i="11"/>
  <c r="R86" i="6"/>
  <c r="BL83" i="11"/>
  <c r="BK83" i="11" s="1"/>
  <c r="AT96" i="6"/>
  <c r="AS96" i="6" s="1"/>
  <c r="AJ91" i="11"/>
  <c r="R79" i="11"/>
  <c r="BF70" i="6"/>
  <c r="BE70" i="6" s="1"/>
  <c r="BC71" i="11"/>
  <c r="BB71" i="11" s="1"/>
  <c r="AA84" i="11"/>
  <c r="AA94" i="6"/>
  <c r="R64" i="11"/>
  <c r="BO78" i="11"/>
  <c r="BN78" i="11" s="1"/>
  <c r="BF69" i="6"/>
  <c r="BE69" i="6" s="1"/>
  <c r="R68" i="11"/>
  <c r="BP92" i="11"/>
  <c r="AS57" i="11"/>
  <c r="BG91" i="11"/>
  <c r="BF79" i="6"/>
  <c r="BE79" i="6" s="1"/>
  <c r="AA67" i="6"/>
  <c r="U85" i="11"/>
  <c r="U83" i="6"/>
  <c r="BP89" i="6"/>
  <c r="AW73" i="6"/>
  <c r="AV73" i="6" s="1"/>
  <c r="AA82" i="11"/>
  <c r="AJ96" i="6"/>
  <c r="AT69" i="11"/>
  <c r="AS69" i="11" s="1"/>
  <c r="AG81" i="6"/>
  <c r="AA95" i="6"/>
  <c r="AJ62" i="6"/>
  <c r="AS86" i="11"/>
  <c r="AJ65" i="6"/>
  <c r="AS70" i="6"/>
  <c r="BL64" i="6"/>
  <c r="BK64" i="6" s="1"/>
  <c r="AJ76" i="6"/>
  <c r="AM77" i="11"/>
  <c r="AA76" i="6"/>
  <c r="AA58" i="6"/>
  <c r="AD94" i="11"/>
  <c r="AP76" i="6"/>
  <c r="R86" i="11"/>
  <c r="AS73" i="6"/>
  <c r="AA93" i="11"/>
  <c r="AW59" i="6"/>
  <c r="AV59" i="6" s="1"/>
  <c r="AW90" i="11"/>
  <c r="AV90" i="11" s="1"/>
  <c r="BL57" i="6"/>
  <c r="BK57" i="6" s="1"/>
  <c r="AA58" i="11"/>
  <c r="AM61" i="11"/>
  <c r="AA74" i="6"/>
  <c r="AW65" i="11"/>
  <c r="AV65" i="11" s="1"/>
  <c r="BO88" i="11"/>
  <c r="BN88" i="11" s="1"/>
  <c r="BP70" i="11"/>
  <c r="AS90" i="11"/>
  <c r="BO90" i="6"/>
  <c r="BN90" i="6" s="1"/>
  <c r="R92" i="6"/>
  <c r="R72" i="6"/>
  <c r="BG61" i="11"/>
  <c r="BP91" i="11"/>
  <c r="BB76" i="11"/>
  <c r="AA72" i="6"/>
  <c r="R83" i="6"/>
  <c r="R62" i="6"/>
  <c r="AJ94" i="6"/>
  <c r="AA69" i="6"/>
  <c r="R94" i="6"/>
  <c r="BP59" i="6"/>
  <c r="X96" i="6"/>
  <c r="AS63" i="6"/>
  <c r="AJ70" i="11"/>
  <c r="AJ92" i="6"/>
  <c r="R70" i="6"/>
  <c r="U80" i="6"/>
  <c r="BF57" i="6"/>
  <c r="BE57" i="6" s="1"/>
  <c r="AA77" i="6"/>
  <c r="AD90" i="11"/>
  <c r="AJ69" i="11"/>
  <c r="R63" i="6"/>
  <c r="BO57" i="11"/>
  <c r="BN57" i="11" s="1"/>
  <c r="AT91" i="6"/>
  <c r="AS91" i="6" s="1"/>
  <c r="AS63" i="11"/>
  <c r="BL84" i="11"/>
  <c r="BK84" i="11" s="1"/>
  <c r="AZ79" i="11"/>
  <c r="U87" i="11"/>
  <c r="AA89" i="6"/>
  <c r="R58" i="11"/>
  <c r="BK94" i="11"/>
  <c r="AJ81" i="6"/>
  <c r="BO76" i="11"/>
  <c r="BN76" i="11" s="1"/>
  <c r="BO63" i="6"/>
  <c r="BN63" i="6" s="1"/>
  <c r="AA63" i="11"/>
  <c r="BL88" i="6"/>
  <c r="BK88" i="6" s="1"/>
  <c r="BK69" i="11"/>
  <c r="BF64" i="6"/>
  <c r="BE64" i="6" s="1"/>
  <c r="BG70" i="11"/>
  <c r="BO96" i="6"/>
  <c r="BN96" i="6" s="1"/>
  <c r="AD77" i="11"/>
  <c r="BF73" i="6"/>
  <c r="BE73" i="6" s="1"/>
  <c r="R78" i="11"/>
  <c r="BC67" i="6"/>
  <c r="BB67" i="6" s="1"/>
  <c r="AD63" i="11"/>
  <c r="AZ57" i="6"/>
  <c r="AD93" i="6"/>
  <c r="BO67" i="11"/>
  <c r="BN67" i="11" s="1"/>
  <c r="AW74" i="11"/>
  <c r="AV74" i="11" s="1"/>
  <c r="AT74" i="6"/>
  <c r="AS74" i="6" s="1"/>
  <c r="AJ95" i="6"/>
  <c r="AD62" i="11"/>
  <c r="BF80" i="6"/>
  <c r="BE80" i="6" s="1"/>
  <c r="AM70" i="6"/>
  <c r="AP80" i="11"/>
  <c r="BB64" i="11"/>
  <c r="BF73" i="11"/>
  <c r="BE73" i="11" s="1"/>
  <c r="X73" i="6"/>
  <c r="BC58" i="11"/>
  <c r="BB58" i="11" s="1"/>
  <c r="R88" i="11"/>
  <c r="AS79" i="11"/>
  <c r="BL74" i="6"/>
  <c r="BK74" i="6" s="1"/>
  <c r="AT95" i="11"/>
  <c r="AS95" i="11" s="1"/>
  <c r="BB95" i="11"/>
  <c r="R87" i="6"/>
  <c r="U81" i="11"/>
  <c r="AM60" i="6"/>
  <c r="BP88" i="11"/>
  <c r="AA78" i="11"/>
  <c r="BF85" i="11"/>
  <c r="BE85" i="11" s="1"/>
  <c r="BL87" i="11"/>
  <c r="BK87" i="11" s="1"/>
  <c r="AT61" i="6"/>
  <c r="AS61" i="6" s="1"/>
  <c r="BP86" i="6"/>
  <c r="BF80" i="11"/>
  <c r="BE80" i="11" s="1"/>
  <c r="AJ77" i="11"/>
  <c r="AS89" i="6"/>
  <c r="BK77" i="6"/>
  <c r="AS59" i="6"/>
  <c r="AJ80" i="11"/>
  <c r="AP88" i="6"/>
  <c r="AM82" i="6"/>
  <c r="AM90" i="11"/>
  <c r="BO62" i="11"/>
  <c r="BN62" i="11" s="1"/>
  <c r="AT61" i="11"/>
  <c r="AS61" i="11" s="1"/>
  <c r="BL59" i="11"/>
  <c r="BK59" i="11" s="1"/>
  <c r="BB64" i="6"/>
  <c r="AD95" i="6"/>
  <c r="BC87" i="6"/>
  <c r="BB87" i="6" s="1"/>
  <c r="AS88" i="11"/>
  <c r="AD68" i="11"/>
  <c r="BO81" i="11"/>
  <c r="BN81" i="11" s="1"/>
  <c r="AA89" i="11"/>
  <c r="BK92" i="6"/>
  <c r="AW92" i="11"/>
  <c r="AV92" i="11" s="1"/>
  <c r="AD56" i="6"/>
  <c r="U77" i="6"/>
  <c r="AA81" i="11"/>
  <c r="BP62" i="11"/>
  <c r="AA84" i="6"/>
  <c r="X80" i="6"/>
  <c r="AJ64" i="6"/>
  <c r="AD66" i="11"/>
  <c r="BL86" i="6"/>
  <c r="BK86" i="6" s="1"/>
  <c r="AP72" i="11"/>
  <c r="BG77" i="11"/>
  <c r="AM57" i="6"/>
  <c r="BO85" i="6"/>
  <c r="BN85" i="6" s="1"/>
  <c r="BO73" i="11"/>
  <c r="BN73" i="11" s="1"/>
  <c r="R72" i="11"/>
  <c r="X64" i="11"/>
  <c r="BP70" i="6"/>
  <c r="AW79" i="11"/>
  <c r="AV79" i="11" s="1"/>
  <c r="BG66" i="6"/>
  <c r="AG73" i="6"/>
  <c r="AW78" i="6"/>
  <c r="AV78" i="6" s="1"/>
  <c r="BF65" i="11"/>
  <c r="BE65" i="11" s="1"/>
  <c r="BB72" i="6"/>
  <c r="AD75" i="6"/>
  <c r="AW78" i="11"/>
  <c r="AV78" i="11" s="1"/>
  <c r="BB62" i="11"/>
  <c r="BF68" i="6"/>
  <c r="BE68" i="6" s="1"/>
  <c r="BK56" i="11"/>
  <c r="U89" i="11"/>
  <c r="AT65" i="11"/>
  <c r="AS65" i="11" s="1"/>
  <c r="R59" i="6"/>
  <c r="U75" i="6"/>
  <c r="AJ57" i="6"/>
  <c r="BL85" i="11"/>
  <c r="BK85" i="11" s="1"/>
  <c r="AJ86" i="6"/>
  <c r="AD71" i="6"/>
  <c r="AT70" i="11"/>
  <c r="AS70" i="11" s="1"/>
  <c r="BB63" i="11"/>
  <c r="AS58" i="6"/>
  <c r="BC61" i="6"/>
  <c r="BB61" i="6" s="1"/>
  <c r="AD60" i="11"/>
  <c r="AS71" i="6"/>
  <c r="AS67" i="6"/>
  <c r="BC94" i="11"/>
  <c r="BB94" i="11" s="1"/>
  <c r="AW61" i="11"/>
  <c r="AV61" i="11" s="1"/>
  <c r="BG72" i="6"/>
  <c r="BR74" i="11"/>
  <c r="BR67" i="6"/>
  <c r="AZ82" i="6"/>
  <c r="BO66" i="6"/>
  <c r="BN66" i="6" s="1"/>
  <c r="AM92" i="6"/>
  <c r="BP63" i="11"/>
  <c r="BL90" i="6"/>
  <c r="BK90" i="6" s="1"/>
  <c r="AW66" i="11"/>
  <c r="AV66" i="11" s="1"/>
  <c r="AA72" i="11"/>
  <c r="BB88" i="11"/>
  <c r="BP74" i="6"/>
  <c r="AW63" i="11"/>
  <c r="AV63" i="11" s="1"/>
  <c r="R61" i="6"/>
  <c r="AJ75" i="11"/>
  <c r="R87" i="11"/>
  <c r="AA83" i="11"/>
  <c r="AM95" i="6"/>
  <c r="BR94" i="6"/>
  <c r="BK60" i="6"/>
  <c r="BL71" i="6"/>
  <c r="BK71" i="6" s="1"/>
  <c r="BG60" i="6"/>
  <c r="BF58" i="11"/>
  <c r="BE58" i="11" s="1"/>
  <c r="AA76" i="11"/>
  <c r="BO74" i="6"/>
  <c r="BN74" i="6" s="1"/>
  <c r="BL95" i="11"/>
  <c r="BK95" i="11" s="1"/>
  <c r="AW81" i="6"/>
  <c r="AV81" i="6" s="1"/>
  <c r="BP60" i="11"/>
  <c r="AP94" i="11"/>
  <c r="BG87" i="11"/>
  <c r="X85" i="6"/>
  <c r="BP58" i="6"/>
  <c r="AA65" i="11"/>
  <c r="AD72" i="6"/>
  <c r="R73" i="6"/>
  <c r="AD88" i="6"/>
  <c r="AD91" i="6"/>
  <c r="AZ78" i="11"/>
  <c r="BK89" i="6"/>
  <c r="BL83" i="6"/>
  <c r="BK83" i="6" s="1"/>
  <c r="BF78" i="6"/>
  <c r="BE78" i="6" s="1"/>
  <c r="AJ56" i="11"/>
  <c r="AW95" i="11"/>
  <c r="AV95" i="11" s="1"/>
  <c r="X75" i="6"/>
  <c r="U94" i="6"/>
  <c r="U56" i="11"/>
  <c r="AA75" i="11"/>
  <c r="AM91" i="6"/>
  <c r="AA67" i="11"/>
  <c r="X68" i="6"/>
  <c r="X71" i="6"/>
  <c r="AA88" i="6"/>
  <c r="AD59" i="6"/>
  <c r="U89" i="6"/>
  <c r="BC77" i="6"/>
  <c r="BB77" i="6" s="1"/>
  <c r="R73" i="11"/>
  <c r="AJ78" i="11"/>
  <c r="BB68" i="11"/>
  <c r="AT66" i="6"/>
  <c r="AS66" i="6" s="1"/>
  <c r="BR85" i="11"/>
  <c r="BC85" i="11"/>
  <c r="BB85" i="11" s="1"/>
  <c r="AA63" i="6"/>
  <c r="BO86" i="6"/>
  <c r="BN86" i="6" s="1"/>
  <c r="BO79" i="6"/>
  <c r="BN79" i="6" s="1"/>
  <c r="AJ57" i="11"/>
  <c r="BO80" i="6"/>
  <c r="BN80" i="6" s="1"/>
  <c r="BL82" i="11"/>
  <c r="BK82" i="11" s="1"/>
  <c r="BO94" i="11"/>
  <c r="BN94" i="11" s="1"/>
  <c r="BG58" i="6"/>
  <c r="BG88" i="6"/>
  <c r="R75" i="11"/>
  <c r="AM58" i="6"/>
  <c r="R58" i="6"/>
  <c r="BK76" i="11"/>
  <c r="BP61" i="6"/>
  <c r="AJ63" i="11"/>
  <c r="AG73" i="11"/>
  <c r="U65" i="6"/>
  <c r="BB76" i="6"/>
  <c r="U76" i="11"/>
  <c r="AS69" i="6"/>
  <c r="BK70" i="6"/>
  <c r="U86" i="6"/>
  <c r="BL85" i="6"/>
  <c r="BK85" i="6" s="1"/>
  <c r="BO66" i="11"/>
  <c r="BN66" i="11" s="1"/>
  <c r="AW64" i="11"/>
  <c r="AV64" i="11" s="1"/>
  <c r="AW85" i="6"/>
  <c r="AV85" i="6" s="1"/>
  <c r="R93" i="6"/>
  <c r="AW91" i="11"/>
  <c r="AV91" i="11" s="1"/>
  <c r="AJ89" i="6"/>
  <c r="U66" i="6"/>
  <c r="BG62" i="11"/>
  <c r="X94" i="6"/>
  <c r="AD63" i="6"/>
  <c r="BL80" i="11"/>
  <c r="BK80" i="11" s="1"/>
  <c r="R69" i="6"/>
  <c r="BR71" i="6"/>
  <c r="BL68" i="11"/>
  <c r="BK68" i="11" s="1"/>
  <c r="AW67" i="6"/>
  <c r="AV67" i="6" s="1"/>
  <c r="BO94" i="6"/>
  <c r="BN94" i="6" s="1"/>
  <c r="AM83" i="11"/>
  <c r="U82" i="6"/>
  <c r="AZ75" i="11"/>
  <c r="BC59" i="6"/>
  <c r="BB59" i="6" s="1"/>
  <c r="BL62" i="11"/>
  <c r="BK62" i="11" s="1"/>
  <c r="U83" i="11"/>
  <c r="AM93" i="6"/>
  <c r="U62" i="11"/>
  <c r="R56" i="11"/>
  <c r="AS88" i="6"/>
  <c r="BG76" i="11"/>
  <c r="BR76" i="6"/>
  <c r="AP86" i="6"/>
  <c r="AM93" i="11"/>
  <c r="BO57" i="6"/>
  <c r="BN57" i="6" s="1"/>
  <c r="AT92" i="11"/>
  <c r="AS92" i="11" s="1"/>
  <c r="AM96" i="11"/>
  <c r="BB66" i="11"/>
  <c r="BL77" i="11"/>
  <c r="BK77" i="11" s="1"/>
  <c r="AW77" i="11"/>
  <c r="AV77" i="11" s="1"/>
  <c r="U95" i="6"/>
  <c r="AW75" i="11"/>
  <c r="AV75" i="11" s="1"/>
  <c r="BF70" i="11"/>
  <c r="BE70" i="11" s="1"/>
  <c r="AM74" i="11"/>
  <c r="BL65" i="11"/>
  <c r="BK65" i="11" s="1"/>
  <c r="AD86" i="6"/>
  <c r="X65" i="11"/>
  <c r="R93" i="11"/>
  <c r="BB82" i="11"/>
  <c r="BL61" i="11"/>
  <c r="BK61" i="11" s="1"/>
  <c r="AA94" i="11"/>
  <c r="AZ87" i="11"/>
  <c r="AZ69" i="6"/>
  <c r="AS85" i="6"/>
  <c r="BC86" i="6"/>
  <c r="BB86" i="6" s="1"/>
  <c r="AA66" i="6"/>
  <c r="BR74" i="6"/>
  <c r="AM82" i="11"/>
  <c r="AW93" i="11"/>
  <c r="AV93" i="11" s="1"/>
  <c r="BG81" i="6"/>
  <c r="BG63" i="11"/>
  <c r="BO68" i="6"/>
  <c r="BN68" i="6" s="1"/>
  <c r="BO75" i="11"/>
  <c r="BN75" i="11" s="1"/>
  <c r="AD67" i="11"/>
  <c r="BL80" i="6"/>
  <c r="BK80" i="6" s="1"/>
  <c r="BP95" i="11"/>
  <c r="BR79" i="6"/>
  <c r="BP57" i="11"/>
  <c r="BR75" i="6"/>
  <c r="BK94" i="6"/>
  <c r="AW87" i="6"/>
  <c r="AV87" i="6" s="1"/>
  <c r="R82" i="11"/>
  <c r="BR73" i="11"/>
  <c r="AM81" i="6"/>
  <c r="AJ58" i="6"/>
  <c r="AZ70" i="6"/>
  <c r="AZ93" i="6"/>
  <c r="X88" i="11"/>
  <c r="AM65" i="11"/>
  <c r="AW95" i="6"/>
  <c r="AV95" i="6" s="1"/>
  <c r="AD87" i="6"/>
  <c r="AG77" i="6"/>
  <c r="AD95" i="11"/>
  <c r="AZ84" i="6"/>
  <c r="AD78" i="11"/>
  <c r="BC82" i="6"/>
  <c r="BB82" i="6" s="1"/>
  <c r="AS57" i="6"/>
  <c r="BF65" i="6"/>
  <c r="BE65" i="6" s="1"/>
  <c r="AS64" i="6"/>
  <c r="AS94" i="11"/>
  <c r="AJ70" i="6"/>
  <c r="BP64" i="11"/>
  <c r="AJ75" i="6"/>
  <c r="BB61" i="11"/>
  <c r="AD81" i="11"/>
  <c r="BF67" i="6"/>
  <c r="BE67" i="6" s="1"/>
  <c r="BF76" i="6"/>
  <c r="BE76" i="6" s="1"/>
  <c r="BG63" i="6"/>
  <c r="BG84" i="6"/>
  <c r="AM59" i="6"/>
  <c r="U68" i="11"/>
  <c r="BG58" i="11"/>
  <c r="AJ82" i="6"/>
  <c r="BC86" i="11"/>
  <c r="BB86" i="11" s="1"/>
  <c r="AW61" i="6"/>
  <c r="AV61" i="6" s="1"/>
  <c r="BK63" i="11"/>
  <c r="AA91" i="6"/>
  <c r="AS81" i="6"/>
  <c r="BF69" i="11"/>
  <c r="BE69" i="11" s="1"/>
  <c r="AZ65" i="6"/>
  <c r="BR80" i="6"/>
  <c r="AS77" i="6"/>
  <c r="BG84" i="11"/>
  <c r="BR92" i="6"/>
  <c r="AP63" i="6"/>
  <c r="AG60" i="6"/>
  <c r="BC72" i="11"/>
  <c r="BB72" i="11" s="1"/>
  <c r="R77" i="6"/>
  <c r="BR96" i="6"/>
  <c r="AZ74" i="11"/>
  <c r="AT90" i="6"/>
  <c r="AS90" i="6" s="1"/>
  <c r="BR77" i="11"/>
  <c r="BR91" i="11"/>
  <c r="BR62" i="11"/>
  <c r="AW88" i="6"/>
  <c r="AV88" i="6" s="1"/>
  <c r="AG80" i="11"/>
  <c r="BR95" i="6"/>
  <c r="AM71" i="11"/>
  <c r="BK59" i="6"/>
  <c r="BR58" i="6"/>
  <c r="BF82" i="6"/>
  <c r="BE82" i="6" s="1"/>
  <c r="AM56" i="6"/>
  <c r="BR72" i="6"/>
  <c r="BQ72" i="6" s="1"/>
  <c r="AZ88" i="11"/>
  <c r="AZ66" i="11"/>
  <c r="AZ59" i="6"/>
  <c r="AZ60" i="6"/>
  <c r="U69" i="6"/>
  <c r="BF71" i="11"/>
  <c r="BE71" i="11" s="1"/>
  <c r="AZ63" i="11"/>
  <c r="AP60" i="6"/>
  <c r="AA75" i="6"/>
  <c r="BG75" i="6"/>
  <c r="AW76" i="6"/>
  <c r="AV76" i="6" s="1"/>
  <c r="AM92" i="11"/>
  <c r="AW76" i="11"/>
  <c r="AV76" i="11" s="1"/>
  <c r="AJ87" i="11"/>
  <c r="U84" i="11"/>
  <c r="AM63" i="6"/>
  <c r="AD80" i="6"/>
  <c r="BC75" i="6"/>
  <c r="BB75" i="6" s="1"/>
  <c r="AM76" i="11"/>
  <c r="AS65" i="6"/>
  <c r="AZ82" i="11"/>
  <c r="AZ78" i="6"/>
  <c r="BC69" i="6"/>
  <c r="BB69" i="6" s="1"/>
  <c r="AA90" i="6"/>
  <c r="AZ85" i="6"/>
  <c r="BP68" i="11"/>
  <c r="AZ84" i="11"/>
  <c r="BP89" i="11"/>
  <c r="BC60" i="6"/>
  <c r="BB60" i="6" s="1"/>
  <c r="BR58" i="11"/>
  <c r="AM71" i="6"/>
  <c r="AM73" i="6"/>
  <c r="BR88" i="6"/>
  <c r="AZ81" i="11"/>
  <c r="BK91" i="11"/>
  <c r="AZ64" i="11"/>
  <c r="AS84" i="6"/>
  <c r="AZ68" i="11"/>
  <c r="BR67" i="11"/>
  <c r="U70" i="11"/>
  <c r="BL66" i="11"/>
  <c r="BK66" i="11" s="1"/>
  <c r="AW70" i="6"/>
  <c r="AV70" i="6" s="1"/>
  <c r="BP63" i="6"/>
  <c r="BF95" i="11"/>
  <c r="BE95" i="11" s="1"/>
  <c r="BR79" i="11"/>
  <c r="AJ66" i="11"/>
  <c r="U91" i="6"/>
  <c r="BR70" i="6"/>
  <c r="U72" i="6"/>
  <c r="AJ92" i="11"/>
  <c r="R76" i="6"/>
  <c r="BF59" i="6"/>
  <c r="BE59" i="6" s="1"/>
  <c r="BK72" i="11"/>
  <c r="AZ83" i="6"/>
  <c r="AS56" i="11"/>
  <c r="X56" i="11"/>
  <c r="AW93" i="6"/>
  <c r="AV93" i="6" s="1"/>
  <c r="BR73" i="6"/>
  <c r="BR77" i="6"/>
  <c r="U93" i="11"/>
  <c r="BR64" i="6"/>
  <c r="AW70" i="11"/>
  <c r="AV70" i="11" s="1"/>
  <c r="BG68" i="6"/>
  <c r="BP81" i="6"/>
  <c r="AD71" i="11"/>
  <c r="AW84" i="11"/>
  <c r="AV84" i="11" s="1"/>
  <c r="AM86" i="6"/>
  <c r="BF72" i="6"/>
  <c r="BE72" i="6" s="1"/>
  <c r="AZ69" i="11"/>
  <c r="BO60" i="6"/>
  <c r="BN60" i="6" s="1"/>
  <c r="AM56" i="11"/>
  <c r="R71" i="6"/>
  <c r="AA74" i="11"/>
  <c r="X64" i="6"/>
  <c r="AA93" i="6"/>
  <c r="R65" i="6"/>
  <c r="AD92" i="6"/>
  <c r="U92" i="11"/>
  <c r="BO82" i="6"/>
  <c r="BN82" i="6" s="1"/>
  <c r="BK91" i="6"/>
  <c r="BC57" i="11"/>
  <c r="BB57" i="11" s="1"/>
  <c r="AA79" i="11"/>
  <c r="AJ80" i="6"/>
  <c r="R90" i="11"/>
  <c r="AZ77" i="11"/>
  <c r="AZ95" i="6"/>
  <c r="BG70" i="6"/>
  <c r="AZ65" i="11"/>
  <c r="BF82" i="11"/>
  <c r="BE82" i="11" s="1"/>
  <c r="AZ59" i="11"/>
  <c r="AG65" i="6"/>
  <c r="AZ86" i="6"/>
  <c r="AZ73" i="11"/>
  <c r="AZ72" i="6"/>
  <c r="BR81" i="11"/>
  <c r="AJ77" i="6"/>
  <c r="BO64" i="6"/>
  <c r="BN64" i="6" s="1"/>
  <c r="BR61" i="11"/>
  <c r="BQ61" i="11" s="1"/>
  <c r="AD82" i="6"/>
  <c r="AM66" i="11"/>
  <c r="BO59" i="6"/>
  <c r="BN59" i="6" s="1"/>
  <c r="AM80" i="6"/>
  <c r="BR62" i="6"/>
  <c r="BO59" i="11"/>
  <c r="BN59" i="11" s="1"/>
  <c r="AS62" i="6"/>
  <c r="AT72" i="11"/>
  <c r="AS72" i="11" s="1"/>
  <c r="BR96" i="11"/>
  <c r="BG74" i="11"/>
  <c r="BP82" i="6"/>
  <c r="AM95" i="11"/>
  <c r="U71" i="11"/>
  <c r="BC90" i="11"/>
  <c r="BB90" i="11" s="1"/>
  <c r="R91" i="6"/>
  <c r="BK76" i="6"/>
  <c r="X92" i="11"/>
  <c r="BP91" i="6"/>
  <c r="AZ63" i="6"/>
  <c r="BR90" i="6"/>
  <c r="U96" i="11"/>
  <c r="AD69" i="11"/>
  <c r="AW59" i="11"/>
  <c r="AV59" i="11" s="1"/>
  <c r="BR65" i="11"/>
  <c r="AW60" i="6"/>
  <c r="AV60" i="6" s="1"/>
  <c r="BC80" i="6"/>
  <c r="BB80" i="6" s="1"/>
  <c r="BR85" i="6"/>
  <c r="AZ72" i="11"/>
  <c r="AJ69" i="6"/>
  <c r="BF81" i="11"/>
  <c r="BE81" i="11" s="1"/>
  <c r="BG82" i="6"/>
  <c r="BR83" i="11"/>
  <c r="AM73" i="11"/>
  <c r="AA79" i="6"/>
  <c r="U63" i="6"/>
  <c r="AM78" i="11"/>
  <c r="R66" i="11"/>
  <c r="BP78" i="11"/>
  <c r="BR94" i="11"/>
  <c r="AZ61" i="6"/>
  <c r="AJ62" i="11"/>
  <c r="BP84" i="6"/>
  <c r="AZ92" i="6"/>
  <c r="BL64" i="11"/>
  <c r="BK64" i="11" s="1"/>
  <c r="U86" i="11"/>
  <c r="BP56" i="6"/>
  <c r="AG58" i="6"/>
  <c r="AZ86" i="11"/>
  <c r="BR69" i="6"/>
  <c r="AW82" i="11"/>
  <c r="AV82" i="11" s="1"/>
  <c r="AG94" i="11"/>
  <c r="AZ88" i="6"/>
  <c r="AP88" i="11"/>
  <c r="AZ71" i="11"/>
  <c r="BR90" i="11"/>
  <c r="AZ77" i="6"/>
  <c r="BR84" i="11"/>
  <c r="AW63" i="6"/>
  <c r="AV63" i="6" s="1"/>
  <c r="BF64" i="11"/>
  <c r="BE64" i="11" s="1"/>
  <c r="AG71" i="6"/>
  <c r="BG79" i="6"/>
  <c r="BO63" i="11"/>
  <c r="BN63" i="11" s="1"/>
  <c r="AP87" i="6"/>
  <c r="BG78" i="11"/>
  <c r="AW91" i="6"/>
  <c r="AV91" i="6" s="1"/>
  <c r="U57" i="11"/>
  <c r="AZ75" i="6"/>
  <c r="BR84" i="6"/>
  <c r="U72" i="11"/>
  <c r="AD83" i="11"/>
  <c r="AD76" i="6"/>
  <c r="BG60" i="11"/>
  <c r="AP85" i="6"/>
  <c r="AM64" i="11"/>
  <c r="U79" i="11"/>
  <c r="BG56" i="11"/>
  <c r="AZ92" i="11"/>
  <c r="BF84" i="11"/>
  <c r="BE84" i="11" s="1"/>
  <c r="AZ80" i="6"/>
  <c r="BC95" i="6"/>
  <c r="BB95" i="6" s="1"/>
  <c r="AG63" i="6"/>
  <c r="R74" i="11"/>
  <c r="BL57" i="11"/>
  <c r="BK57" i="11" s="1"/>
  <c r="BP80" i="11"/>
  <c r="AJ71" i="6"/>
  <c r="AW72" i="6"/>
  <c r="AV72" i="6" s="1"/>
  <c r="BP75" i="11"/>
  <c r="BR57" i="11"/>
  <c r="AD60" i="6"/>
  <c r="AX70" i="11"/>
  <c r="AW115" i="11"/>
  <c r="AW139" i="6"/>
  <c r="AX94" i="6"/>
  <c r="AY131" i="6"/>
  <c r="BI86" i="6"/>
  <c r="AW119" i="6"/>
  <c r="AX74" i="6"/>
  <c r="AY128" i="11"/>
  <c r="BI83" i="11"/>
  <c r="BL87" i="6"/>
  <c r="BK87" i="6" s="1"/>
  <c r="AW138" i="11"/>
  <c r="AX93" i="11"/>
  <c r="AW102" i="11"/>
  <c r="AX57" i="11"/>
  <c r="X92" i="6"/>
  <c r="AJ64" i="11"/>
  <c r="AY105" i="11"/>
  <c r="BI60" i="11"/>
  <c r="R91" i="11"/>
  <c r="AY140" i="6"/>
  <c r="BI95" i="6"/>
  <c r="BH95" i="6" s="1"/>
  <c r="AZ56" i="6"/>
  <c r="AX86" i="11"/>
  <c r="AW131" i="11"/>
  <c r="U84" i="6"/>
  <c r="AD88" i="11"/>
  <c r="AY138" i="6"/>
  <c r="BI93" i="6"/>
  <c r="AD90" i="6"/>
  <c r="AD58" i="6"/>
  <c r="BR66" i="6"/>
  <c r="AY110" i="11"/>
  <c r="BI65" i="11"/>
  <c r="BH65" i="11" s="1"/>
  <c r="AW86" i="6"/>
  <c r="AV86" i="6" s="1"/>
  <c r="BR89" i="6"/>
  <c r="BQ89" i="6" s="1"/>
  <c r="BF84" i="6"/>
  <c r="BE84" i="6" s="1"/>
  <c r="AW114" i="11"/>
  <c r="AX69" i="11"/>
  <c r="AY104" i="11"/>
  <c r="BI59" i="11"/>
  <c r="BR70" i="11"/>
  <c r="BR65" i="6"/>
  <c r="AM79" i="11"/>
  <c r="AW131" i="6"/>
  <c r="AX86" i="6"/>
  <c r="BO64" i="11"/>
  <c r="BN64" i="11" s="1"/>
  <c r="BP73" i="11"/>
  <c r="BI88" i="6"/>
  <c r="AY133" i="6"/>
  <c r="BR88" i="11"/>
  <c r="AZ74" i="6"/>
  <c r="BF91" i="11"/>
  <c r="BE91" i="11" s="1"/>
  <c r="AW80" i="6"/>
  <c r="AV80" i="6" s="1"/>
  <c r="BR64" i="11"/>
  <c r="AW68" i="11"/>
  <c r="AV68" i="11" s="1"/>
  <c r="AW128" i="6"/>
  <c r="AX83" i="6"/>
  <c r="BI92" i="11"/>
  <c r="BH92" i="11" s="1"/>
  <c r="AY137" i="11"/>
  <c r="U96" i="6"/>
  <c r="BF95" i="6"/>
  <c r="BE95" i="6" s="1"/>
  <c r="AW125" i="6"/>
  <c r="AX80" i="6"/>
  <c r="BL56" i="6"/>
  <c r="BK56" i="6" s="1"/>
  <c r="AW107" i="11"/>
  <c r="AX62" i="11"/>
  <c r="AW73" i="11"/>
  <c r="AV73" i="11" s="1"/>
  <c r="U85" i="6"/>
  <c r="BI96" i="11"/>
  <c r="AY141" i="11"/>
  <c r="AX74" i="11"/>
  <c r="AY74" i="11" s="1"/>
  <c r="AW119" i="11"/>
  <c r="AZ67" i="6"/>
  <c r="BF90" i="11"/>
  <c r="BE90" i="11" s="1"/>
  <c r="BF94" i="11"/>
  <c r="BE94" i="11" s="1"/>
  <c r="BF67" i="11"/>
  <c r="BE67" i="11" s="1"/>
  <c r="BP87" i="6"/>
  <c r="BO68" i="11"/>
  <c r="BN68" i="11" s="1"/>
  <c r="BL58" i="11"/>
  <c r="BK58" i="11" s="1"/>
  <c r="BG77" i="6"/>
  <c r="BF75" i="6"/>
  <c r="BE75" i="6" s="1"/>
  <c r="BO56" i="11"/>
  <c r="BN56" i="11" s="1"/>
  <c r="AZ64" i="6"/>
  <c r="BL93" i="6"/>
  <c r="BK93" i="6" s="1"/>
  <c r="BP85" i="11"/>
  <c r="BO58" i="6"/>
  <c r="BN58" i="6" s="1"/>
  <c r="BO89" i="6"/>
  <c r="BN89" i="6" s="1"/>
  <c r="AT73" i="11"/>
  <c r="AS73" i="11" s="1"/>
  <c r="AW77" i="6"/>
  <c r="AV77" i="6" s="1"/>
  <c r="BO83" i="11"/>
  <c r="BN83" i="11" s="1"/>
  <c r="AD74" i="11"/>
  <c r="AZ95" i="11"/>
  <c r="BI68" i="6"/>
  <c r="AY113" i="6"/>
  <c r="AJ58" i="11"/>
  <c r="AJ88" i="11"/>
  <c r="BC58" i="6"/>
  <c r="BA58" i="6"/>
  <c r="BI82" i="11"/>
  <c r="AY127" i="11"/>
  <c r="AJ71" i="11"/>
  <c r="AD72" i="11"/>
  <c r="AW69" i="6"/>
  <c r="AV69" i="6" s="1"/>
  <c r="BF66" i="11"/>
  <c r="BE66" i="11" s="1"/>
  <c r="BR76" i="11"/>
  <c r="X57" i="11"/>
  <c r="AZ94" i="11"/>
  <c r="AA73" i="6"/>
  <c r="BI89" i="11"/>
  <c r="AY134" i="11"/>
  <c r="AA92" i="6"/>
  <c r="AY102" i="11"/>
  <c r="BI57" i="11"/>
  <c r="X66" i="6"/>
  <c r="AG85" i="6"/>
  <c r="BF68" i="11"/>
  <c r="BE68" i="11" s="1"/>
  <c r="BO70" i="6"/>
  <c r="BN70" i="6" s="1"/>
  <c r="AT87" i="6"/>
  <c r="AR87" i="6"/>
  <c r="AM76" i="6"/>
  <c r="BR91" i="6"/>
  <c r="BR63" i="6"/>
  <c r="BL61" i="6"/>
  <c r="BK61" i="6" s="1"/>
  <c r="X62" i="6"/>
  <c r="AM70" i="11"/>
  <c r="BO77" i="11"/>
  <c r="BN77" i="11" s="1"/>
  <c r="BI71" i="6"/>
  <c r="AY116" i="6"/>
  <c r="AY135" i="6"/>
  <c r="BI90" i="6"/>
  <c r="BO96" i="11"/>
  <c r="BN96" i="11" s="1"/>
  <c r="AD74" i="6"/>
  <c r="AW137" i="6"/>
  <c r="AX92" i="6"/>
  <c r="BO91" i="6"/>
  <c r="BN91" i="6" s="1"/>
  <c r="BP76" i="6"/>
  <c r="BL79" i="6"/>
  <c r="BK79" i="6" s="1"/>
  <c r="BB80" i="11"/>
  <c r="AZ60" i="11"/>
  <c r="AW102" i="6"/>
  <c r="AX57" i="6"/>
  <c r="AW124" i="11"/>
  <c r="AX79" i="11"/>
  <c r="AM75" i="6"/>
  <c r="BI73" i="11"/>
  <c r="AY118" i="11"/>
  <c r="BI56" i="6"/>
  <c r="AY101" i="6"/>
  <c r="AA78" i="6"/>
  <c r="BR69" i="11"/>
  <c r="BI70" i="11"/>
  <c r="AY115" i="11"/>
  <c r="AD92" i="11"/>
  <c r="AM94" i="6"/>
  <c r="AW133" i="6"/>
  <c r="AX88" i="6"/>
  <c r="AY117" i="6"/>
  <c r="BI72" i="6"/>
  <c r="AY126" i="11"/>
  <c r="BI81" i="11"/>
  <c r="AD81" i="6"/>
  <c r="AW83" i="6"/>
  <c r="AV83" i="6" s="1"/>
  <c r="X67" i="6"/>
  <c r="AW133" i="11"/>
  <c r="AX88" i="11"/>
  <c r="U74" i="11"/>
  <c r="AJ66" i="6"/>
  <c r="AG59" i="6"/>
  <c r="BF62" i="11"/>
  <c r="BE62" i="11" s="1"/>
  <c r="BO81" i="6"/>
  <c r="BN81" i="6" s="1"/>
  <c r="U75" i="11"/>
  <c r="U88" i="11"/>
  <c r="BO92" i="11"/>
  <c r="BN92" i="11" s="1"/>
  <c r="AW111" i="11"/>
  <c r="AX66" i="11"/>
  <c r="BO65" i="6"/>
  <c r="BN65" i="6" s="1"/>
  <c r="BO78" i="6"/>
  <c r="BN78" i="6" s="1"/>
  <c r="BF77" i="11"/>
  <c r="BE77" i="11" s="1"/>
  <c r="AA91" i="11"/>
  <c r="BF72" i="11"/>
  <c r="BE72" i="11" s="1"/>
  <c r="AW58" i="11"/>
  <c r="AV58" i="11" s="1"/>
  <c r="AA81" i="6"/>
  <c r="AW83" i="11"/>
  <c r="AV83" i="11" s="1"/>
  <c r="AY119" i="11"/>
  <c r="BI74" i="11"/>
  <c r="AD79" i="11"/>
  <c r="BI87" i="6"/>
  <c r="AY132" i="6"/>
  <c r="AM72" i="11"/>
  <c r="AW128" i="11"/>
  <c r="AX83" i="11"/>
  <c r="AW109" i="6"/>
  <c r="AX64" i="6"/>
  <c r="BO74" i="11"/>
  <c r="BN74" i="11" s="1"/>
  <c r="R90" i="6"/>
  <c r="BI95" i="11"/>
  <c r="AY140" i="11"/>
  <c r="AW65" i="6"/>
  <c r="AV65" i="6" s="1"/>
  <c r="AW62" i="11"/>
  <c r="AV62" i="11" s="1"/>
  <c r="AA87" i="6"/>
  <c r="BO95" i="11"/>
  <c r="BN95" i="11" s="1"/>
  <c r="AD57" i="11"/>
  <c r="AW127" i="11"/>
  <c r="AX82" i="11"/>
  <c r="BI81" i="6"/>
  <c r="AY126" i="6"/>
  <c r="BO93" i="6"/>
  <c r="BN93" i="6" s="1"/>
  <c r="AZ80" i="11"/>
  <c r="BB93" i="6"/>
  <c r="BR78" i="11"/>
  <c r="X72" i="6"/>
  <c r="BO80" i="11"/>
  <c r="BN80" i="11" s="1"/>
  <c r="AX76" i="11"/>
  <c r="AW121" i="11"/>
  <c r="AM63" i="11"/>
  <c r="U91" i="11"/>
  <c r="X86" i="11"/>
  <c r="BC75" i="11"/>
  <c r="BB75" i="11" s="1"/>
  <c r="U61" i="11"/>
  <c r="AZ89" i="11"/>
  <c r="BF63" i="6"/>
  <c r="BE63" i="6" s="1"/>
  <c r="BL68" i="6"/>
  <c r="BK68" i="6" s="1"/>
  <c r="AW106" i="6"/>
  <c r="AX61" i="6"/>
  <c r="BO82" i="11"/>
  <c r="BN82" i="11" s="1"/>
  <c r="R92" i="11"/>
  <c r="AT84" i="11"/>
  <c r="AS84" i="11" s="1"/>
  <c r="AZ91" i="6"/>
  <c r="AW108" i="6"/>
  <c r="AX63" i="6"/>
  <c r="AP77" i="6"/>
  <c r="X63" i="6"/>
  <c r="AA60" i="6"/>
  <c r="AM69" i="11"/>
  <c r="AM77" i="6"/>
  <c r="BL71" i="11"/>
  <c r="BK71" i="11" s="1"/>
  <c r="BP71" i="6"/>
  <c r="AW135" i="6"/>
  <c r="AX90" i="6"/>
  <c r="BK82" i="6"/>
  <c r="BG92" i="6"/>
  <c r="U93" i="6"/>
  <c r="AA85" i="11"/>
  <c r="AM74" i="6"/>
  <c r="AJ91" i="6"/>
  <c r="AA68" i="6"/>
  <c r="BF61" i="6"/>
  <c r="BE61" i="6" s="1"/>
  <c r="AX60" i="11"/>
  <c r="AW105" i="11"/>
  <c r="BI57" i="6"/>
  <c r="AY102" i="6"/>
  <c r="AJ95" i="11"/>
  <c r="U92" i="6"/>
  <c r="AD85" i="6"/>
  <c r="AJ61" i="6"/>
  <c r="BQ58" i="11"/>
  <c r="BI69" i="6"/>
  <c r="AY114" i="6"/>
  <c r="AW138" i="6"/>
  <c r="AX93" i="6"/>
  <c r="AT82" i="6"/>
  <c r="AR82" i="6"/>
  <c r="BO90" i="11"/>
  <c r="BN90" i="11" s="1"/>
  <c r="AW104" i="11"/>
  <c r="AX59" i="11"/>
  <c r="AY101" i="11"/>
  <c r="BI56" i="11"/>
  <c r="BO71" i="6"/>
  <c r="BN71" i="6" s="1"/>
  <c r="R64" i="6"/>
  <c r="BF74" i="11"/>
  <c r="BE74" i="11" s="1"/>
  <c r="AA64" i="11"/>
  <c r="U69" i="11"/>
  <c r="BP71" i="11"/>
  <c r="BO73" i="6"/>
  <c r="BN73" i="6" s="1"/>
  <c r="AM67" i="6"/>
  <c r="AW135" i="11"/>
  <c r="AX90" i="11"/>
  <c r="R95" i="6"/>
  <c r="AY107" i="6"/>
  <c r="BI62" i="6"/>
  <c r="BI85" i="6"/>
  <c r="BH85" i="6" s="1"/>
  <c r="AY130" i="6"/>
  <c r="AY113" i="11"/>
  <c r="BI68" i="11"/>
  <c r="BH68" i="11" s="1"/>
  <c r="X78" i="6"/>
  <c r="BI73" i="6"/>
  <c r="AY118" i="6"/>
  <c r="AY111" i="11"/>
  <c r="BI66" i="11"/>
  <c r="AY104" i="6"/>
  <c r="BI59" i="6"/>
  <c r="BI60" i="6"/>
  <c r="AY105" i="6"/>
  <c r="AM96" i="6"/>
  <c r="BI62" i="11"/>
  <c r="AY107" i="11"/>
  <c r="AX67" i="11"/>
  <c r="AW112" i="11"/>
  <c r="BB81" i="6"/>
  <c r="AD61" i="11"/>
  <c r="BL96" i="6"/>
  <c r="BK96" i="6" s="1"/>
  <c r="AA86" i="6"/>
  <c r="AA87" i="11"/>
  <c r="AM72" i="6"/>
  <c r="AW81" i="11"/>
  <c r="AV81" i="11" s="1"/>
  <c r="BP77" i="6"/>
  <c r="AZ83" i="11"/>
  <c r="AY109" i="6"/>
  <c r="BI64" i="6"/>
  <c r="AZ85" i="11"/>
  <c r="AM81" i="11"/>
  <c r="BR95" i="11"/>
  <c r="BI84" i="11"/>
  <c r="AY129" i="11"/>
  <c r="AZ68" i="6"/>
  <c r="BF87" i="6"/>
  <c r="BE87" i="6" s="1"/>
  <c r="AD58" i="11"/>
  <c r="AJ85" i="11"/>
  <c r="AZ79" i="6"/>
  <c r="AW126" i="6"/>
  <c r="AX81" i="6"/>
  <c r="BC83" i="6"/>
  <c r="BB83" i="6" s="1"/>
  <c r="BF93" i="6"/>
  <c r="BE93" i="6" s="1"/>
  <c r="AS76" i="6"/>
  <c r="BK78" i="11"/>
  <c r="X65" i="6"/>
  <c r="AM94" i="11"/>
  <c r="AJ73" i="6"/>
  <c r="AW89" i="11"/>
  <c r="AV89" i="11" s="1"/>
  <c r="BO60" i="11"/>
  <c r="BN60" i="11" s="1"/>
  <c r="BB92" i="6"/>
  <c r="R70" i="11"/>
  <c r="AD80" i="11"/>
  <c r="AD67" i="6"/>
  <c r="AY129" i="6"/>
  <c r="BI84" i="6"/>
  <c r="BC92" i="11"/>
  <c r="BB92" i="11" s="1"/>
  <c r="BI92" i="6"/>
  <c r="AY137" i="6"/>
  <c r="BC57" i="6"/>
  <c r="BB57" i="6" s="1"/>
  <c r="AM67" i="11"/>
  <c r="AT93" i="11"/>
  <c r="AS93" i="11" s="1"/>
  <c r="AW121" i="6"/>
  <c r="AX76" i="6"/>
  <c r="X74" i="11"/>
  <c r="BO95" i="6"/>
  <c r="BN95" i="6" s="1"/>
  <c r="AW130" i="11"/>
  <c r="AX85" i="11"/>
  <c r="AX94" i="11"/>
  <c r="AW139" i="11"/>
  <c r="BF60" i="11"/>
  <c r="BE60" i="11" s="1"/>
  <c r="AW116" i="6"/>
  <c r="AX71" i="6"/>
  <c r="AW115" i="6"/>
  <c r="AX70" i="6"/>
  <c r="AY131" i="11"/>
  <c r="BI86" i="11"/>
  <c r="AY122" i="11"/>
  <c r="BI77" i="11"/>
  <c r="BR56" i="6"/>
  <c r="BI87" i="11"/>
  <c r="AY132" i="11"/>
  <c r="BG86" i="11"/>
  <c r="AW114" i="6"/>
  <c r="AX69" i="6"/>
  <c r="BR93" i="6"/>
  <c r="BQ93" i="6" s="1"/>
  <c r="BO70" i="11"/>
  <c r="BN70" i="11" s="1"/>
  <c r="AZ66" i="6"/>
  <c r="BO76" i="6"/>
  <c r="BN76" i="6" s="1"/>
  <c r="AY123" i="6"/>
  <c r="BI78" i="6"/>
  <c r="AW110" i="11"/>
  <c r="AX65" i="11"/>
  <c r="AD84" i="6"/>
  <c r="BR59" i="11"/>
  <c r="BQ59" i="11" s="1"/>
  <c r="BR56" i="11"/>
  <c r="AZ58" i="6"/>
  <c r="AY110" i="6"/>
  <c r="BI65" i="6"/>
  <c r="U90" i="11"/>
  <c r="AW57" i="6"/>
  <c r="AV57" i="6" s="1"/>
  <c r="BC94" i="6"/>
  <c r="BB94" i="6" s="1"/>
  <c r="BR86" i="6"/>
  <c r="BO56" i="6"/>
  <c r="BN56" i="6" s="1"/>
  <c r="BG81" i="11"/>
  <c r="AM69" i="6"/>
  <c r="AT83" i="6"/>
  <c r="AR83" i="6"/>
  <c r="AX71" i="11"/>
  <c r="AW116" i="11"/>
  <c r="AY119" i="6"/>
  <c r="BI74" i="6"/>
  <c r="AY135" i="11"/>
  <c r="BI90" i="11"/>
  <c r="AZ91" i="11"/>
  <c r="R94" i="11"/>
  <c r="AZ62" i="6"/>
  <c r="AW86" i="11"/>
  <c r="AV86" i="11" s="1"/>
  <c r="AA85" i="6"/>
  <c r="BR68" i="11"/>
  <c r="BG72" i="11"/>
  <c r="AS59" i="11"/>
  <c r="BB90" i="6"/>
  <c r="AZ73" i="6"/>
  <c r="BK92" i="11"/>
  <c r="U74" i="6"/>
  <c r="AM89" i="11"/>
  <c r="AW105" i="6"/>
  <c r="AX60" i="6"/>
  <c r="BI96" i="6"/>
  <c r="BH96" i="6" s="1"/>
  <c r="AY141" i="6"/>
  <c r="X63" i="11"/>
  <c r="AS95" i="6"/>
  <c r="AD62" i="6"/>
  <c r="AW87" i="11"/>
  <c r="AV87" i="11" s="1"/>
  <c r="AZ62" i="11"/>
  <c r="AY112" i="11"/>
  <c r="BI67" i="11"/>
  <c r="AD70" i="6"/>
  <c r="R84" i="6"/>
  <c r="AD70" i="11"/>
  <c r="AW112" i="6"/>
  <c r="AX67" i="6"/>
  <c r="BR82" i="6"/>
  <c r="AW66" i="6"/>
  <c r="AV66" i="6" s="1"/>
  <c r="BC70" i="6"/>
  <c r="BA70" i="6"/>
  <c r="BR87" i="6"/>
  <c r="AY122" i="6"/>
  <c r="BI77" i="6"/>
  <c r="AM75" i="11"/>
  <c r="BG83" i="11"/>
  <c r="BG64" i="6"/>
  <c r="AT78" i="6"/>
  <c r="AS78" i="6" s="1"/>
  <c r="R66" i="6"/>
  <c r="BP68" i="6"/>
  <c r="BF86" i="11"/>
  <c r="BE86" i="11" s="1"/>
  <c r="U80" i="11"/>
  <c r="X81" i="6"/>
  <c r="AP71" i="6"/>
  <c r="BR82" i="11"/>
  <c r="AY125" i="11"/>
  <c r="BI80" i="11"/>
  <c r="AY123" i="11"/>
  <c r="BI78" i="11"/>
  <c r="BR63" i="11"/>
  <c r="AT60" i="6"/>
  <c r="AS60" i="6" s="1"/>
  <c r="BI94" i="11"/>
  <c r="AY139" i="11"/>
  <c r="AW94" i="11"/>
  <c r="AV94" i="11" s="1"/>
  <c r="AM83" i="6"/>
  <c r="BR75" i="11"/>
  <c r="AY138" i="11"/>
  <c r="BI93" i="11"/>
  <c r="BC96" i="11"/>
  <c r="BB96" i="11" s="1"/>
  <c r="X58" i="11"/>
  <c r="BL63" i="6"/>
  <c r="BJ63" i="6"/>
  <c r="BC56" i="6"/>
  <c r="BB56" i="6" s="1"/>
  <c r="U70" i="6"/>
  <c r="AT96" i="11"/>
  <c r="AS96" i="11" s="1"/>
  <c r="BF91" i="6"/>
  <c r="BE91" i="6" s="1"/>
  <c r="BI91" i="6"/>
  <c r="AY136" i="6"/>
  <c r="BO92" i="6"/>
  <c r="BN92" i="6" s="1"/>
  <c r="BI63" i="6"/>
  <c r="AY108" i="6"/>
  <c r="AG89" i="6"/>
  <c r="AW79" i="6"/>
  <c r="AV79" i="6" s="1"/>
  <c r="R96" i="6"/>
  <c r="BF56" i="6"/>
  <c r="BE56" i="6" s="1"/>
  <c r="AW129" i="6"/>
  <c r="AX84" i="6"/>
  <c r="R69" i="11"/>
  <c r="AZ90" i="6"/>
  <c r="AT74" i="11"/>
  <c r="AS74" i="11" s="1"/>
  <c r="BF66" i="6"/>
  <c r="BE66" i="6" s="1"/>
  <c r="U68" i="6"/>
  <c r="X84" i="6"/>
  <c r="AZ76" i="6"/>
  <c r="BF78" i="11"/>
  <c r="BE78" i="11" s="1"/>
  <c r="BC91" i="6"/>
  <c r="BB91" i="6" s="1"/>
  <c r="BF92" i="6"/>
  <c r="BE92" i="6" s="1"/>
  <c r="BG79" i="11"/>
  <c r="AS80" i="11"/>
  <c r="BI71" i="11"/>
  <c r="BH71" i="11" s="1"/>
  <c r="AY116" i="11"/>
  <c r="AW118" i="6"/>
  <c r="AX73" i="6"/>
  <c r="AW113" i="6"/>
  <c r="AX68" i="6"/>
  <c r="AJ65" i="11"/>
  <c r="AX80" i="11"/>
  <c r="AW125" i="11"/>
  <c r="BI76" i="11"/>
  <c r="AY121" i="11"/>
  <c r="BI75" i="6"/>
  <c r="AY120" i="6"/>
  <c r="AW136" i="6"/>
  <c r="AX91" i="6"/>
  <c r="AW140" i="6"/>
  <c r="AX95" i="6"/>
  <c r="AX56" i="6"/>
  <c r="AW101" i="6"/>
  <c r="AW122" i="11"/>
  <c r="AX77" i="11"/>
  <c r="AW132" i="11"/>
  <c r="AX87" i="11"/>
  <c r="BI70" i="6"/>
  <c r="AY115" i="6"/>
  <c r="BR86" i="11"/>
  <c r="AW103" i="11"/>
  <c r="AX58" i="11"/>
  <c r="U71" i="6"/>
  <c r="AY111" i="6"/>
  <c r="BI66" i="6"/>
  <c r="BG78" i="6"/>
  <c r="BI69" i="11"/>
  <c r="AY114" i="11"/>
  <c r="AZ56" i="11"/>
  <c r="X61" i="6"/>
  <c r="AW71" i="6"/>
  <c r="AV71" i="6" s="1"/>
  <c r="AZ70" i="11"/>
  <c r="U60" i="6"/>
  <c r="AD65" i="6"/>
  <c r="AZ94" i="6"/>
  <c r="BF94" i="6"/>
  <c r="BE94" i="6" s="1"/>
  <c r="U65" i="11"/>
  <c r="AM88" i="6"/>
  <c r="AW117" i="6"/>
  <c r="AX72" i="6"/>
  <c r="U59" i="11"/>
  <c r="BL81" i="6"/>
  <c r="BJ81" i="6"/>
  <c r="BO93" i="11"/>
  <c r="BN93" i="11" s="1"/>
  <c r="BR71" i="11"/>
  <c r="AZ61" i="11"/>
  <c r="BF92" i="11"/>
  <c r="BE92" i="11" s="1"/>
  <c r="AZ90" i="11"/>
  <c r="AW107" i="6"/>
  <c r="AX62" i="6"/>
  <c r="AW109" i="11"/>
  <c r="AX64" i="11"/>
  <c r="AX68" i="11"/>
  <c r="AW113" i="11"/>
  <c r="AW117" i="11"/>
  <c r="AX72" i="11"/>
  <c r="BR83" i="6"/>
  <c r="AD93" i="11"/>
  <c r="BR92" i="11"/>
  <c r="BO89" i="11"/>
  <c r="BN89" i="11" s="1"/>
  <c r="U59" i="6"/>
  <c r="BR60" i="6"/>
  <c r="U78" i="6"/>
  <c r="AW141" i="6"/>
  <c r="AX96" i="6"/>
  <c r="AY125" i="6"/>
  <c r="BI80" i="6"/>
  <c r="AZ67" i="11"/>
  <c r="BF75" i="11"/>
  <c r="BE75" i="11" s="1"/>
  <c r="AD96" i="11"/>
  <c r="AY112" i="6"/>
  <c r="BI67" i="6"/>
  <c r="AY127" i="6"/>
  <c r="BI82" i="6"/>
  <c r="AD65" i="11"/>
  <c r="AW89" i="6"/>
  <c r="AV89" i="6" s="1"/>
  <c r="AZ87" i="6"/>
  <c r="AX77" i="6"/>
  <c r="AW122" i="6"/>
  <c r="BL88" i="11"/>
  <c r="BK88" i="11" s="1"/>
  <c r="AD73" i="6"/>
  <c r="BC73" i="11"/>
  <c r="BB73" i="11" s="1"/>
  <c r="AA83" i="6"/>
  <c r="AM84" i="11"/>
  <c r="BR68" i="6"/>
  <c r="AD85" i="11"/>
  <c r="AW82" i="6"/>
  <c r="AV82" i="6" s="1"/>
  <c r="BP79" i="6"/>
  <c r="BG82" i="11"/>
  <c r="AZ81" i="6"/>
  <c r="BR80" i="11"/>
  <c r="AA80" i="6"/>
  <c r="AM84" i="6"/>
  <c r="BL75" i="11"/>
  <c r="BK75" i="11" s="1"/>
  <c r="AW58" i="6"/>
  <c r="AV58" i="6" s="1"/>
  <c r="AM57" i="11"/>
  <c r="AW94" i="6"/>
  <c r="AV94" i="6" s="1"/>
  <c r="BF87" i="11"/>
  <c r="BE87" i="11" s="1"/>
  <c r="AD73" i="11"/>
  <c r="AW56" i="11"/>
  <c r="AV56" i="11" s="1"/>
  <c r="BG75" i="11"/>
  <c r="AZ93" i="11"/>
  <c r="X59" i="6"/>
  <c r="BF74" i="6"/>
  <c r="BE74" i="6" s="1"/>
  <c r="BG89" i="11"/>
  <c r="U60" i="11"/>
  <c r="AW75" i="6"/>
  <c r="AV75" i="6" s="1"/>
  <c r="BR61" i="6"/>
  <c r="AW120" i="6"/>
  <c r="AX75" i="6"/>
  <c r="U95" i="11"/>
  <c r="BG91" i="6"/>
  <c r="BB68" i="6"/>
  <c r="AA62" i="6"/>
  <c r="AZ71" i="6"/>
  <c r="AD79" i="6"/>
  <c r="BP92" i="6"/>
  <c r="AS87" i="11"/>
  <c r="BC93" i="11"/>
  <c r="BB93" i="11" s="1"/>
  <c r="BO61" i="11"/>
  <c r="BN61" i="11" s="1"/>
  <c r="AY121" i="6"/>
  <c r="BI76" i="6"/>
  <c r="BF63" i="11"/>
  <c r="BE63" i="11" s="1"/>
  <c r="AP94" i="6"/>
  <c r="BR57" i="6"/>
  <c r="BI79" i="11"/>
  <c r="BH79" i="11" s="1"/>
  <c r="AY124" i="11"/>
  <c r="BC59" i="11"/>
  <c r="BB59" i="11" s="1"/>
  <c r="X60" i="11"/>
  <c r="AT92" i="6"/>
  <c r="AS92" i="6" s="1"/>
  <c r="AW96" i="6"/>
  <c r="AV96" i="6" s="1"/>
  <c r="BR87" i="11"/>
  <c r="AY103" i="11"/>
  <c r="BI58" i="11"/>
  <c r="AW123" i="6"/>
  <c r="AX78" i="6"/>
  <c r="BO79" i="11"/>
  <c r="BN79" i="11" s="1"/>
  <c r="AZ89" i="6"/>
  <c r="AM87" i="6"/>
  <c r="AW101" i="11"/>
  <c r="AX56" i="11"/>
  <c r="BI58" i="6"/>
  <c r="AY103" i="6"/>
  <c r="AY139" i="6"/>
  <c r="BI94" i="6"/>
  <c r="R56" i="6"/>
  <c r="BO71" i="11"/>
  <c r="BN71" i="11" s="1"/>
  <c r="AW106" i="11"/>
  <c r="AX61" i="11"/>
  <c r="U67" i="6"/>
  <c r="U66" i="11"/>
  <c r="AW136" i="11"/>
  <c r="AX91" i="11"/>
  <c r="U56" i="6"/>
  <c r="AW130" i="6"/>
  <c r="AX85" i="6"/>
  <c r="U82" i="11"/>
  <c r="BI72" i="11"/>
  <c r="AY117" i="11"/>
  <c r="BF56" i="11"/>
  <c r="BE56" i="11" s="1"/>
  <c r="AD64" i="6"/>
  <c r="AW104" i="6"/>
  <c r="AX59" i="6"/>
  <c r="AJ90" i="11"/>
  <c r="AD77" i="6"/>
  <c r="AX96" i="11"/>
  <c r="AW141" i="11"/>
  <c r="AW85" i="11"/>
  <c r="AV85" i="11" s="1"/>
  <c r="BO65" i="11"/>
  <c r="BN65" i="11" s="1"/>
  <c r="AX87" i="6"/>
  <c r="AW132" i="6"/>
  <c r="BF71" i="6"/>
  <c r="BE71" i="6" s="1"/>
  <c r="BG85" i="11"/>
  <c r="BO85" i="11"/>
  <c r="BN85" i="11" s="1"/>
  <c r="U88" i="6"/>
  <c r="AW140" i="11"/>
  <c r="AX95" i="11"/>
  <c r="BO86" i="11"/>
  <c r="BN86" i="11" s="1"/>
  <c r="AA59" i="11"/>
  <c r="U78" i="11"/>
  <c r="AW124" i="6"/>
  <c r="AX79" i="6"/>
  <c r="BP82" i="11"/>
  <c r="BF86" i="6"/>
  <c r="BE86" i="6" s="1"/>
  <c r="R96" i="11"/>
  <c r="AY108" i="11"/>
  <c r="BI63" i="11"/>
  <c r="BG94" i="11"/>
  <c r="BF89" i="6"/>
  <c r="BE89" i="6" s="1"/>
  <c r="BF88" i="6"/>
  <c r="BE88" i="6" s="1"/>
  <c r="AY120" i="11"/>
  <c r="BI75" i="11"/>
  <c r="BG93" i="11"/>
  <c r="U64" i="6"/>
  <c r="R61" i="11"/>
  <c r="AX89" i="11"/>
  <c r="AW134" i="11"/>
  <c r="X95" i="6"/>
  <c r="AD68" i="6"/>
  <c r="U61" i="6"/>
  <c r="BI61" i="6"/>
  <c r="AY106" i="6"/>
  <c r="AM62" i="11"/>
  <c r="AM85" i="6"/>
  <c r="AJ59" i="11"/>
  <c r="AA92" i="11"/>
  <c r="BK66" i="6"/>
  <c r="AD76" i="11"/>
  <c r="AD96" i="6"/>
  <c r="AT67" i="11"/>
  <c r="AS67" i="11" s="1"/>
  <c r="AD69" i="6"/>
  <c r="AM90" i="6"/>
  <c r="BB66" i="6"/>
  <c r="AD89" i="11"/>
  <c r="BL93" i="11"/>
  <c r="BK93" i="11" s="1"/>
  <c r="R95" i="11"/>
  <c r="U76" i="6"/>
  <c r="AM79" i="6"/>
  <c r="BP57" i="6"/>
  <c r="AM66" i="6"/>
  <c r="BL60" i="11"/>
  <c r="BK60" i="11" s="1"/>
  <c r="AW134" i="6"/>
  <c r="AX89" i="6"/>
  <c r="AD59" i="11"/>
  <c r="AW111" i="6"/>
  <c r="AX66" i="6"/>
  <c r="AS56" i="6"/>
  <c r="AZ58" i="11"/>
  <c r="BK96" i="11"/>
  <c r="BR78" i="6"/>
  <c r="U62" i="6"/>
  <c r="BI89" i="6"/>
  <c r="BH89" i="6" s="1"/>
  <c r="AY134" i="6"/>
  <c r="U90" i="6"/>
  <c r="AW103" i="6"/>
  <c r="AX58" i="6"/>
  <c r="AW110" i="6"/>
  <c r="AX65" i="6"/>
  <c r="AA65" i="6"/>
  <c r="U57" i="6"/>
  <c r="AW118" i="11"/>
  <c r="AX73" i="11"/>
  <c r="X67" i="11"/>
  <c r="U87" i="6"/>
  <c r="AX81" i="11"/>
  <c r="AW126" i="11"/>
  <c r="AM58" i="11"/>
  <c r="AY133" i="11"/>
  <c r="BI88" i="11"/>
  <c r="AW90" i="6"/>
  <c r="AV90" i="6" s="1"/>
  <c r="AY106" i="11"/>
  <c r="BI61" i="11"/>
  <c r="BI91" i="11"/>
  <c r="BH91" i="11" s="1"/>
  <c r="AY136" i="11"/>
  <c r="BG62" i="6"/>
  <c r="AW56" i="6"/>
  <c r="AV56" i="6" s="1"/>
  <c r="AY109" i="11"/>
  <c r="BI64" i="11"/>
  <c r="U67" i="11"/>
  <c r="AW84" i="6"/>
  <c r="AV84" i="6" s="1"/>
  <c r="BR72" i="11"/>
  <c r="BO75" i="6"/>
  <c r="BN75" i="6" s="1"/>
  <c r="BI83" i="6"/>
  <c r="AY128" i="6"/>
  <c r="BF88" i="11"/>
  <c r="BE88" i="11" s="1"/>
  <c r="BP73" i="6"/>
  <c r="AX92" i="11"/>
  <c r="AW137" i="11"/>
  <c r="BR66" i="11"/>
  <c r="BR59" i="6"/>
  <c r="AZ96" i="6"/>
  <c r="U77" i="11"/>
  <c r="AM87" i="11"/>
  <c r="AW67" i="11"/>
  <c r="AV67" i="11" s="1"/>
  <c r="BO87" i="6"/>
  <c r="BN87" i="6" s="1"/>
  <c r="AD83" i="6"/>
  <c r="AM88" i="11"/>
  <c r="AZ96" i="11"/>
  <c r="BP74" i="11"/>
  <c r="BP67" i="6"/>
  <c r="AW127" i="6"/>
  <c r="AX82" i="6"/>
  <c r="AM91" i="11"/>
  <c r="U64" i="11"/>
  <c r="R88" i="6"/>
  <c r="AD82" i="11"/>
  <c r="AM59" i="11"/>
  <c r="BF81" i="6"/>
  <c r="BE81" i="6" s="1"/>
  <c r="AY130" i="11"/>
  <c r="BI85" i="11"/>
  <c r="AW62" i="6"/>
  <c r="AV62" i="6" s="1"/>
  <c r="BO88" i="6"/>
  <c r="BN88" i="6" s="1"/>
  <c r="AG95" i="6"/>
  <c r="BF90" i="6"/>
  <c r="BE90" i="6" s="1"/>
  <c r="AX84" i="11"/>
  <c r="AW129" i="11"/>
  <c r="R84" i="11"/>
  <c r="BF58" i="6"/>
  <c r="BE58" i="6" s="1"/>
  <c r="BI79" i="6"/>
  <c r="AY124" i="6"/>
  <c r="AG69" i="6"/>
  <c r="BR81" i="6"/>
  <c r="AD78" i="6"/>
  <c r="X83" i="6"/>
  <c r="AJ68" i="11"/>
  <c r="BO69" i="6"/>
  <c r="BN69" i="6" s="1"/>
  <c r="AA71" i="11"/>
  <c r="BF96" i="11"/>
  <c r="BE96" i="11" s="1"/>
  <c r="AJ74" i="6"/>
  <c r="AW123" i="11"/>
  <c r="AX78" i="11"/>
  <c r="X59" i="11"/>
  <c r="AZ76" i="11"/>
  <c r="AX63" i="11"/>
  <c r="AW108" i="11"/>
  <c r="BF57" i="11"/>
  <c r="BE57" i="11" s="1"/>
  <c r="BK90" i="11"/>
  <c r="BP94" i="11"/>
  <c r="AX75" i="11"/>
  <c r="AW120" i="11"/>
  <c r="BR93" i="11"/>
  <c r="AW64" i="6"/>
  <c r="AV64" i="6" s="1"/>
  <c r="BF61" i="11"/>
  <c r="BE61" i="11" s="1"/>
  <c r="BC74" i="6"/>
  <c r="BB74" i="6" s="1"/>
  <c r="BR89" i="11"/>
  <c r="BO61" i="6"/>
  <c r="BN61" i="6" s="1"/>
  <c r="AM60" i="11"/>
  <c r="AZ57" i="11"/>
  <c r="BF59" i="11"/>
  <c r="BE59" i="11" s="1"/>
  <c r="BP75" i="6"/>
  <c r="AD84" i="11"/>
  <c r="U63" i="11"/>
  <c r="BB96" i="6"/>
  <c r="AM62" i="6"/>
  <c r="AW69" i="11"/>
  <c r="AV69" i="11" s="1"/>
  <c r="BG90" i="6"/>
  <c r="AM68" i="6"/>
  <c r="BO58" i="11"/>
  <c r="BN58" i="11" s="1"/>
  <c r="U73" i="6"/>
  <c r="BO67" i="6"/>
  <c r="BN67" i="6" s="1"/>
  <c r="AW74" i="6"/>
  <c r="AV74" i="6" s="1"/>
  <c r="AW80" i="11"/>
  <c r="AV80" i="11" s="1"/>
  <c r="BR60" i="11"/>
  <c r="AD57" i="6"/>
  <c r="BP79" i="11"/>
  <c r="U81" i="6"/>
  <c r="AT76" i="11"/>
  <c r="AS76" i="11" s="1"/>
  <c r="BH61" i="11" l="1"/>
  <c r="AY63" i="11"/>
  <c r="AY82" i="6"/>
  <c r="AY84" i="6"/>
  <c r="AY64" i="6"/>
  <c r="G60" i="5"/>
  <c r="BH73" i="6"/>
  <c r="G48" i="5"/>
  <c r="BH84" i="6"/>
  <c r="BH65" i="6"/>
  <c r="AY61" i="11"/>
  <c r="BH57" i="11"/>
  <c r="BH76" i="6"/>
  <c r="BH95" i="11"/>
  <c r="BQ93" i="11"/>
  <c r="BH87" i="6"/>
  <c r="BQ84" i="11"/>
  <c r="BQ90" i="11"/>
  <c r="BH57" i="6"/>
  <c r="BQ60" i="11"/>
  <c r="BH67" i="6"/>
  <c r="AY87" i="11"/>
  <c r="BH67" i="11"/>
  <c r="BH90" i="11"/>
  <c r="BH96" i="11"/>
  <c r="BQ83" i="11"/>
  <c r="AY92" i="11"/>
  <c r="BH93" i="6"/>
  <c r="BH62" i="11"/>
  <c r="BH73" i="11"/>
  <c r="BQ69" i="6"/>
  <c r="BQ66" i="6"/>
  <c r="BQ80" i="6"/>
  <c r="BH86" i="6"/>
  <c r="BH66" i="11"/>
  <c r="BQ56" i="11"/>
  <c r="BH80" i="11"/>
  <c r="BQ80" i="11"/>
  <c r="BQ86" i="11"/>
  <c r="BH69" i="6"/>
  <c r="BQ81" i="11"/>
  <c r="BQ67" i="11"/>
  <c r="BH70" i="11"/>
  <c r="BQ85" i="6"/>
  <c r="AY78" i="6"/>
  <c r="BQ79" i="6"/>
  <c r="AY95" i="6"/>
  <c r="AY72" i="11"/>
  <c r="AY72" i="6"/>
  <c r="BH71" i="6"/>
  <c r="BQ65" i="11"/>
  <c r="BQ96" i="6"/>
  <c r="BQ60" i="6"/>
  <c r="BH56" i="6"/>
  <c r="AY57" i="6"/>
  <c r="AY68" i="11"/>
  <c r="BH83" i="6"/>
  <c r="BQ96" i="11"/>
  <c r="BQ72" i="11"/>
  <c r="BH59" i="6"/>
  <c r="BQ62" i="6"/>
  <c r="BQ65" i="6"/>
  <c r="BQ76" i="11"/>
  <c r="AY83" i="6"/>
  <c r="BH56" i="11"/>
  <c r="BQ95" i="6"/>
  <c r="BQ94" i="6"/>
  <c r="BQ77" i="11"/>
  <c r="BQ64" i="11"/>
  <c r="BQ85" i="11"/>
  <c r="BQ88" i="6"/>
  <c r="BQ74" i="11"/>
  <c r="BH87" i="11"/>
  <c r="BQ83" i="6"/>
  <c r="BQ69" i="11"/>
  <c r="BH59" i="11"/>
  <c r="BQ74" i="6"/>
  <c r="AY78" i="11"/>
  <c r="BH88" i="11"/>
  <c r="BH61" i="6"/>
  <c r="BQ70" i="11"/>
  <c r="BQ66" i="11"/>
  <c r="BH84" i="11"/>
  <c r="BQ57" i="11"/>
  <c r="BH94" i="6"/>
  <c r="BQ64" i="6"/>
  <c r="BH81" i="6"/>
  <c r="AY70" i="6"/>
  <c r="BH68" i="6"/>
  <c r="BH79" i="6"/>
  <c r="BQ70" i="6"/>
  <c r="BH70" i="6"/>
  <c r="BQ68" i="6"/>
  <c r="AY77" i="6"/>
  <c r="BQ78" i="6"/>
  <c r="BQ71" i="6"/>
  <c r="AY60" i="6"/>
  <c r="BH74" i="6"/>
  <c r="BQ90" i="6"/>
  <c r="BQ58" i="6"/>
  <c r="AY79" i="6"/>
  <c r="AY63" i="6"/>
  <c r="BQ76" i="6"/>
  <c r="BQ87" i="11"/>
  <c r="BH64" i="11"/>
  <c r="BH80" i="6"/>
  <c r="BH69" i="11"/>
  <c r="BQ73" i="6"/>
  <c r="AY59" i="11"/>
  <c r="AY56" i="6"/>
  <c r="BQ68" i="11"/>
  <c r="AY61" i="6"/>
  <c r="AY81" i="11"/>
  <c r="BH75" i="6"/>
  <c r="AY60" i="11"/>
  <c r="BQ92" i="11"/>
  <c r="BH58" i="6"/>
  <c r="BH58" i="11"/>
  <c r="BQ75" i="11"/>
  <c r="BH88" i="6"/>
  <c r="BQ87" i="6"/>
  <c r="BH60" i="6"/>
  <c r="AY88" i="11"/>
  <c r="AY79" i="11"/>
  <c r="AY80" i="6"/>
  <c r="AY58" i="6"/>
  <c r="AY85" i="6"/>
  <c r="AY88" i="6"/>
  <c r="AY75" i="11"/>
  <c r="BQ94" i="11"/>
  <c r="BQ59" i="6"/>
  <c r="AY65" i="6"/>
  <c r="BH82" i="6"/>
  <c r="BH76" i="11"/>
  <c r="BQ62" i="11"/>
  <c r="BQ89" i="11"/>
  <c r="BH66" i="6"/>
  <c r="BQ63" i="11"/>
  <c r="BQ86" i="6"/>
  <c r="BH77" i="11"/>
  <c r="BQ91" i="11"/>
  <c r="BH72" i="6"/>
  <c r="AY59" i="6"/>
  <c r="BH92" i="6"/>
  <c r="BQ77" i="6"/>
  <c r="AY84" i="11"/>
  <c r="BQ63" i="6"/>
  <c r="BQ88" i="11"/>
  <c r="BH85" i="11"/>
  <c r="AY73" i="11"/>
  <c r="BQ92" i="6"/>
  <c r="AY77" i="11"/>
  <c r="AY94" i="11"/>
  <c r="AY66" i="6"/>
  <c r="AY85" i="11"/>
  <c r="BQ67" i="6"/>
  <c r="AY73" i="6"/>
  <c r="BQ79" i="11"/>
  <c r="BQ61" i="6"/>
  <c r="BH63" i="6"/>
  <c r="AY82" i="11"/>
  <c r="AY92" i="6"/>
  <c r="AY69" i="11"/>
  <c r="BH75" i="11"/>
  <c r="BQ82" i="6"/>
  <c r="BQ95" i="11"/>
  <c r="AY67" i="6"/>
  <c r="AY75" i="6"/>
  <c r="BH72" i="11"/>
  <c r="BH78" i="11"/>
  <c r="BQ75" i="6"/>
  <c r="AY56" i="11"/>
  <c r="AY71" i="11"/>
  <c r="AY65" i="11"/>
  <c r="AY69" i="6"/>
  <c r="AY66" i="11"/>
  <c r="BH63" i="11"/>
  <c r="BQ71" i="11"/>
  <c r="AY93" i="6"/>
  <c r="AY95" i="11"/>
  <c r="AY87" i="6"/>
  <c r="BQ73" i="11"/>
  <c r="AY86" i="11"/>
  <c r="AY74" i="6"/>
  <c r="BQ81" i="6"/>
  <c r="BQ78" i="11"/>
  <c r="BQ56" i="6"/>
  <c r="BB70" i="6"/>
  <c r="BB58" i="6"/>
  <c r="AY91" i="11"/>
  <c r="AY86" i="6"/>
  <c r="AY89" i="11"/>
  <c r="AY91" i="6"/>
  <c r="BH74" i="11"/>
  <c r="BH77" i="6"/>
  <c r="AS82" i="6"/>
  <c r="BH86" i="11"/>
  <c r="BH64" i="6"/>
  <c r="AY90" i="11"/>
  <c r="BH60" i="11"/>
  <c r="BQ84" i="6"/>
  <c r="AY64" i="11"/>
  <c r="BK63" i="6"/>
  <c r="BQ91" i="6"/>
  <c r="BK81" i="6"/>
  <c r="AS83" i="6"/>
  <c r="AY90" i="6"/>
  <c r="BH89" i="11"/>
  <c r="AY57" i="11"/>
  <c r="AY62" i="6"/>
  <c r="BH94" i="11"/>
  <c r="BH78" i="6"/>
  <c r="AY83" i="11"/>
  <c r="AY96" i="6"/>
  <c r="BH91" i="6"/>
  <c r="BQ82" i="11"/>
  <c r="AY76" i="11"/>
  <c r="BH81" i="11"/>
  <c r="BH82" i="11"/>
  <c r="AY93" i="11"/>
  <c r="AY89" i="6"/>
  <c r="AY96" i="11"/>
  <c r="AY80" i="11"/>
  <c r="BH93" i="11"/>
  <c r="AY71" i="6"/>
  <c r="AY81" i="6"/>
  <c r="AY67" i="11"/>
  <c r="BH90" i="6"/>
  <c r="AY62" i="11"/>
  <c r="AY94" i="6"/>
  <c r="BQ57" i="6"/>
  <c r="AY76" i="6"/>
  <c r="BH62" i="6"/>
  <c r="AY58" i="11"/>
  <c r="AY68" i="6"/>
  <c r="BH83" i="11"/>
  <c r="AS87" i="6"/>
  <c r="AY70" i="11"/>
</calcChain>
</file>

<file path=xl/sharedStrings.xml><?xml version="1.0" encoding="utf-8"?>
<sst xmlns="http://schemas.openxmlformats.org/spreadsheetml/2006/main" count="863" uniqueCount="383">
  <si>
    <t>Year Start/CTEM Estimate Year</t>
  </si>
  <si>
    <t>Duty Factor from CTEM</t>
  </si>
  <si>
    <t>Units</t>
  </si>
  <si>
    <t>Large/Industrial Facilities w/CTs</t>
  </si>
  <si>
    <t>Commercial Facilities w/CTs</t>
  </si>
  <si>
    <t>Total Facilities w/CTs</t>
  </si>
  <si>
    <t>Input Cell Color Key</t>
  </si>
  <si>
    <t># facilities</t>
  </si>
  <si>
    <t>Output Value from CTEM</t>
  </si>
  <si>
    <t>User Inputted Forecast Estimate (any percentage, increase or decrease)</t>
  </si>
  <si>
    <t># towers</t>
  </si>
  <si>
    <t>cooling tons</t>
  </si>
  <si>
    <t>cooling ton-hours/year</t>
  </si>
  <si>
    <t>Mgal/year</t>
  </si>
  <si>
    <t>Technologies for Reducing Cooling Tower Water Use
**Select from Dropdown Menus Below**
(Model can process only 4 technologies at a time)</t>
  </si>
  <si>
    <t>Capacity (tons)</t>
  </si>
  <si>
    <t>Water Savings (mid)</t>
  </si>
  <si>
    <t>Water Savings (low)</t>
  </si>
  <si>
    <t>Water Savings (high)</t>
  </si>
  <si>
    <t>Energy Net
(kWh/year)</t>
  </si>
  <si>
    <t>Duty Factor</t>
  </si>
  <si>
    <t>Capital Cost (USD2020)</t>
  </si>
  <si>
    <t>Additional Annual Operating Costs Net (USD2020)</t>
  </si>
  <si>
    <t>Anticipated Years in Operation</t>
  </si>
  <si>
    <t>Capital $ per Ton (USD2020)</t>
  </si>
  <si>
    <t>Operating $ per Ton (USD2020)</t>
  </si>
  <si>
    <t>Total $ per Ton (USD2020)</t>
  </si>
  <si>
    <t>kWh per year per ton</t>
  </si>
  <si>
    <t>Adiabatic Cooler (AC)</t>
  </si>
  <si>
    <t>Water Recapture System</t>
  </si>
  <si>
    <t>Salt-Based Ion Exchange</t>
  </si>
  <si>
    <t>N/A</t>
  </si>
  <si>
    <t>Technologies for Reducing Cooling Tower Water Use
(For use in table above for model inupts)
(Add details for additional technologies for use in model in blank rows)</t>
  </si>
  <si>
    <t>% Evaporative Savings</t>
  </si>
  <si>
    <t>Thermosyphon Cooler (TSC) – Hybrid System</t>
  </si>
  <si>
    <t>Hygroscopic Cooler (HSC) – Hybrid System</t>
  </si>
  <si>
    <t>Thermal Membrane Distillation (TMD)</t>
  </si>
  <si>
    <t>Continuous Monitoring and Partial Water Softening</t>
  </si>
  <si>
    <t>Advanced Oxidation</t>
  </si>
  <si>
    <t>User Inputs</t>
  </si>
  <si>
    <t>Scenario 1</t>
  </si>
  <si>
    <t>See Forecast Results Summary Table Below and Figures to the Right</t>
  </si>
  <si>
    <t>Scenario 2</t>
  </si>
  <si>
    <t>% Large Facility to Alt-Tech</t>
  </si>
  <si>
    <t>% Commercial to Alt-Tech</t>
  </si>
  <si>
    <t>% Total to Alt-Tech</t>
  </si>
  <si>
    <t>%  Market Segment Adoption Goal</t>
  </si>
  <si>
    <t>% CT to Total Alt-Tech Goal</t>
  </si>
  <si>
    <t>Forecast Results Summary Table</t>
  </si>
  <si>
    <t>Annual 2031</t>
  </si>
  <si>
    <t>%</t>
  </si>
  <si>
    <t>kWh/Mgal</t>
  </si>
  <si>
    <t>kWh/year</t>
  </si>
  <si>
    <t>Cumulative 2031</t>
  </si>
  <si>
    <t>Mgal</t>
  </si>
  <si>
    <t>kWh</t>
  </si>
  <si>
    <t>Annual 2041</t>
  </si>
  <si>
    <t>Cumulative 2041</t>
  </si>
  <si>
    <t>USD2020</t>
  </si>
  <si>
    <t>Max Annual Cost</t>
  </si>
  <si>
    <t>Mid Market Penetration</t>
  </si>
  <si>
    <t>Fast Market Penetration</t>
  </si>
  <si>
    <t>Slow Market Penetration</t>
  </si>
  <si>
    <t>TSC</t>
  </si>
  <si>
    <t>HCS</t>
  </si>
  <si>
    <t>TMD</t>
  </si>
  <si>
    <t>AC</t>
  </si>
  <si>
    <t>Total</t>
  </si>
  <si>
    <t>Commercial Water Savings</t>
  </si>
  <si>
    <t>Large/Industrial Water Savings</t>
  </si>
  <si>
    <t>Total Water Savings</t>
  </si>
  <si>
    <t>Commercial Water Use Forecast</t>
  </si>
  <si>
    <t>Large/Industrial Water Use Forecast</t>
  </si>
  <si>
    <t>Total Water Use Forecast</t>
  </si>
  <si>
    <t>Avg</t>
  </si>
  <si>
    <t>Fast</t>
  </si>
  <si>
    <t>Slow</t>
  </si>
  <si>
    <t>CT Water Use at Commercia Facilities</t>
  </si>
  <si>
    <t>CT Water Use at Large/Indistrial Facilities</t>
  </si>
  <si>
    <t>Baseline CT Water Use at All Facilities</t>
  </si>
  <si>
    <t># of Commercial Facilities w/CTs</t>
  </si>
  <si>
    <t># of Large/Industrial Facilities w/CTs</t>
  </si>
  <si>
    <t># of Total Facilities w/CTs</t>
  </si>
  <si>
    <t># of Commercial CTs</t>
  </si>
  <si>
    <t># of Large/Industrial CTs</t>
  </si>
  <si>
    <t># of Total CTs</t>
  </si>
  <si>
    <t>Commercial CT Capacity</t>
  </si>
  <si>
    <t>Large/Industrial CT Capacity</t>
  </si>
  <si>
    <t>Total CT Capacity</t>
  </si>
  <si>
    <t>Annual Commercial CT Load</t>
  </si>
  <si>
    <t>Annual Large/Industrial CT Load</t>
  </si>
  <si>
    <t>Annual Total CT Load</t>
  </si>
  <si>
    <t>Mid</t>
  </si>
  <si>
    <t>Low</t>
  </si>
  <si>
    <t>High</t>
  </si>
  <si>
    <t>L; LQ</t>
  </si>
  <si>
    <t>H; HQ</t>
  </si>
  <si>
    <t>W</t>
  </si>
  <si>
    <t>M</t>
  </si>
  <si>
    <t>Baseline CT Water Use at Commercia Facilities</t>
  </si>
  <si>
    <t>Baseline CT Water Use at Large/Indistrial Facilities</t>
  </si>
  <si>
    <t>Baseline  CT Water Use at All Facilities</t>
  </si>
  <si>
    <t>Baseline  # of Commercial Facilities w/CTs</t>
  </si>
  <si>
    <t>Baseline  # of Large/Industrial Facilities w/CTs</t>
  </si>
  <si>
    <t>Baseline  # of Total Facilities w/CTs</t>
  </si>
  <si>
    <t>Baseline  # of Commercial CTs</t>
  </si>
  <si>
    <t>Baseline  # of Large/Industrial CTs</t>
  </si>
  <si>
    <t>Baseline # of Total CTs</t>
  </si>
  <si>
    <t>Baseline Commercial CT Capacity</t>
  </si>
  <si>
    <t>Baseline Large/Industrial CT Capacity</t>
  </si>
  <si>
    <t>Baseline Total CT Capacity</t>
  </si>
  <si>
    <t>Baseline Annual Commercial CT Load</t>
  </si>
  <si>
    <t>Baseline Annual Large/Industrial CT Load</t>
  </si>
  <si>
    <t>Baseline Annual Total CT Load</t>
  </si>
  <si>
    <t>Mid Savings Mid Market Commercial Water Savings Scenario 1</t>
  </si>
  <si>
    <t>Low Savings Mid Market Commercial Water Savings Scenario 1</t>
  </si>
  <si>
    <t>High Savings Mid Market Commercial Water Savings Scenario 1</t>
  </si>
  <si>
    <t>Mid Savings Mid Market Large/Industrial Water Savings Scenario 1</t>
  </si>
  <si>
    <t>Low Savings Mid Market Large/Industrial Water Savings Scenario 1</t>
  </si>
  <si>
    <t>High Savings Mid Market Large/Industrial Water Savings Scenario 1</t>
  </si>
  <si>
    <t>Mid Savings Mid Market Total Water Savings Scenario 1</t>
  </si>
  <si>
    <t>Low Savings Mid Market Total Water Savings Scenario 1</t>
  </si>
  <si>
    <t>High Savings Mid Market Total Water Savings Scenario 1</t>
  </si>
  <si>
    <t>Mid Savings Fast Market Commercial Water Savings Scenario 1</t>
  </si>
  <si>
    <t>Low Savings Fast Market Commercial Water Savings Scenario 1</t>
  </si>
  <si>
    <t>High Savings Fast Market Commercial Water Savings Scenario 1</t>
  </si>
  <si>
    <t>Mid Savings Fast Market Large/Industrial Water Savings Scenario 1</t>
  </si>
  <si>
    <t>Low Savings Fast Market Large/Industrial Water Savings Scenario 1</t>
  </si>
  <si>
    <t>High Savings Fast Market Large/Industrial Water Savings Scenario 1</t>
  </si>
  <si>
    <t>Mid Savings Fast Market Total Water Savings Scenario 1</t>
  </si>
  <si>
    <t>Low Savings Fast Market Total Water Savings Scenario 1</t>
  </si>
  <si>
    <t>High Savings Fast Market Total Water Savings Scenario 1</t>
  </si>
  <si>
    <t>Mid Savings Slow Market Commercial Water Savings Scenario 1</t>
  </si>
  <si>
    <t>Low Savings Slow Market Commercial Water Savings Scenario 1</t>
  </si>
  <si>
    <t>High Savings Slow Market Commercial Water Savings Scenario 1</t>
  </si>
  <si>
    <t>Mid Savings Slow Market Large/Industrial Water Savings Scenario 1</t>
  </si>
  <si>
    <t>Low Savings Slow Market Large/Industrial Water Savings Scenario 1</t>
  </si>
  <si>
    <t>High Savings Slow Market Large/Industrial Water Savings Scenario 1</t>
  </si>
  <si>
    <t>Mid Savings Slow Market Total Water Savings Scenario 1</t>
  </si>
  <si>
    <t>Low Savings Slow Total Water Savings Scenario 1</t>
  </si>
  <si>
    <t>High Savings Slow Market Total Water Savings Scenario 1</t>
  </si>
  <si>
    <t>Mid Savings Mid Market Commercial CT Water Use Forecast Scenario 1</t>
  </si>
  <si>
    <t>Low Savings Mid Market Commercial CT Water Use Forecast Scenario 1</t>
  </si>
  <si>
    <t>High Savings Mid Market Commercial CT Water Use Forecast Scenario 1</t>
  </si>
  <si>
    <t>Mid Savings Mid Market Large/Industrial CT Water Use Forecast Scenario 1</t>
  </si>
  <si>
    <t>Low Savings Mid Market Large/Industrial CT Water Use Forecast Scenario 1</t>
  </si>
  <si>
    <t>High Savings Mid Market Large/Industrial CT Water Use Forecast Scenario 1</t>
  </si>
  <si>
    <t>Mid Savings Mid Market Total CT Water Use Forecast Scenario 1</t>
  </si>
  <si>
    <t>Low Savings Mid Market Total CT Water Use Forecast Scenario 1</t>
  </si>
  <si>
    <t>High Savings Mid Market Total CT Water Use Forecast Scenario 1</t>
  </si>
  <si>
    <t>Mid Savings Fast Market Commercial CT Water Use Forecast Scenario 1</t>
  </si>
  <si>
    <t>Low Savings Fast Market Commercial CT Water Use Forecast Scenario 1</t>
  </si>
  <si>
    <t>High Savings Fast Market Commercial CT Water Use Forecast Scenario 1</t>
  </si>
  <si>
    <t>Mid Savings Fast Market Large/Industrial CT Water Use Forecast Scenario 1</t>
  </si>
  <si>
    <t>Low Savings Fast Market Large/Industrial CT Water Use Forecast Scenario 1</t>
  </si>
  <si>
    <t>High Savings Fast Market Large/Industrial CT Water Use Forecast Scenario 1</t>
  </si>
  <si>
    <t>Mid Savings Fast Market Total CT Water Use Forecast Scenario 1</t>
  </si>
  <si>
    <t>Low Savings Fast Market Total CT Water Use Forecast Scenario 1</t>
  </si>
  <si>
    <t>High Savings Fast Market Total CT Water Use Forecast Scenario 1</t>
  </si>
  <si>
    <t>Mid Savings Slow Market Commercial CT Water Use Forecast Scenario 1</t>
  </si>
  <si>
    <t>Low Savings Slow Market Commercial CT Water Use Forecast Scenario 1</t>
  </si>
  <si>
    <t>High Savings Slow Market Commercial CT Water Use Forecast Scenario 1</t>
  </si>
  <si>
    <t>Mid Savings Slow Market Large/Industrial CT Water Use Forecast Scenario 1</t>
  </si>
  <si>
    <t>Low Savings Slow Market Large/Industrial CT Water Use Forecast Scenario 1</t>
  </si>
  <si>
    <t>High Savings Slow Market Large/Industrial CT Water Use Forecast Scenario 1</t>
  </si>
  <si>
    <t>Mid Savings Slow Market Total CT Water Use Forecast Scenario 1</t>
  </si>
  <si>
    <t>Low Savings Slow Total CT Water Use Forecast Scenario 1</t>
  </si>
  <si>
    <t>High Savings Slow Market Total CT Water Use Forecast Scenario 1</t>
  </si>
  <si>
    <t>Mid Savings Avg Market TSC Capacity Growth Scenario 1</t>
  </si>
  <si>
    <t>Mid Savings Fast Market TSC Capacity Growth Scenario 1</t>
  </si>
  <si>
    <t>Mid Savings Slow Market TSC Capacity Growth Scenario 1</t>
  </si>
  <si>
    <t>Mid Savings Avg Market HCS Capacity Growth Scenario 1</t>
  </si>
  <si>
    <t>Mid Savings Fast Market HCS Capacity Growth Scenario 1</t>
  </si>
  <si>
    <t>Mid Savings Slow Market HCS Capacity Growth Scenario 1</t>
  </si>
  <si>
    <t>Mid Savings Avg Market TMD Capacity Growth Scenario 1</t>
  </si>
  <si>
    <t>Mid Savings Fast Market TMD Capacity Growth Scenario 1</t>
  </si>
  <si>
    <t>Mid Savings Slow Market TMD Capacity Growth Scenario 1</t>
  </si>
  <si>
    <t>Mid Savings Avg Market AC Capacity Growth Scenario 1</t>
  </si>
  <si>
    <t>Mid Savings Fast Market AC Capacity Growth Scenario 1</t>
  </si>
  <si>
    <t>Mid Savings Slow Market AC Capacity Growth Scenario 1</t>
  </si>
  <si>
    <t>Mid Savings Avg Market Total Capacity Growth Scenario 1</t>
  </si>
  <si>
    <t>Mid Savings Fast Market Total Capacity Growth Scenario 1</t>
  </si>
  <si>
    <t>Mid Savings Slow Market Total Capacity Growth Scenario 1</t>
  </si>
  <si>
    <t>Mid Savings Avg Market TSC Cumulative Cost Estimate Scenario 1</t>
  </si>
  <si>
    <t>Mid Savings Fast Market TSC Cumulative Cost Estimate Scenario 1</t>
  </si>
  <si>
    <t>Mid Savings Slow Market TSC Cumulative Cost Estimate Scenario 1</t>
  </si>
  <si>
    <t>Mid Savings Avg Market HCS Cumulative Cost Estimate Scenario 1</t>
  </si>
  <si>
    <t>Mid Savings Fast Market HCS Cumulative Cost Estimate Scenario 1</t>
  </si>
  <si>
    <t>Mid Savings Slow Market HCS Cumulative Cost Estimate Scenario 1</t>
  </si>
  <si>
    <t>Mid Savings Avg Market TMD Cumulative Cost Estimate Scenario 1</t>
  </si>
  <si>
    <t>Mid Savings Fast Market TMD Cumulative Cost Estimate Scenario 1</t>
  </si>
  <si>
    <t>Mid Savings Slow Market TMD Cumulative Cost Estimate Scenario 1</t>
  </si>
  <si>
    <t>Mid Savings Avg Market AC Cumulative Cost Estimate Scenario 1</t>
  </si>
  <si>
    <t>Mid Savings Fast Market AC Cumulative Cost Estimate Scenario 1</t>
  </si>
  <si>
    <t>Mid Savings Slow Market AC Cumulative Cost Estimate Scenario 1</t>
  </si>
  <si>
    <t>Mid Savings Avg Market Total Cumulative Cost Estimate Scenario 1</t>
  </si>
  <si>
    <t>Mid Savings Fast Market Total Cumulative Cost Estimate Scenario 1</t>
  </si>
  <si>
    <t>Mid Savings Slow Market Total Cumulative Cost Estimate Scenario 1</t>
  </si>
  <si>
    <t>Number of units</t>
  </si>
  <si>
    <t>Increased Energy Consumption Scenario 1</t>
  </si>
  <si>
    <t>Mid Savings Avg Market TSC Annual Cost Estimate Scenario 1</t>
  </si>
  <si>
    <t>Mid Savings Fast Market TSC Annual Cost Estimate Scenario 1</t>
  </si>
  <si>
    <t>Mid Savings Slow Market TSC Annual Cost Estimate Scenario 1</t>
  </si>
  <si>
    <t>Mid Savings Avg Market HCS Annual Cost Estimate Scenario 1</t>
  </si>
  <si>
    <t>Mid Savings Fast Market HCS Annual Cost Estimate Scenario 1</t>
  </si>
  <si>
    <t>Mid Savings Slow Market HCS Annual Cost Estimate Scenario 1</t>
  </si>
  <si>
    <t>Mid Savings Avg Market TMD Annual Cost Estimate Scenario 1</t>
  </si>
  <si>
    <t>Mid Savings Fast Market TMD Annual Cost Estimate Scenario 1</t>
  </si>
  <si>
    <t>Mid Savings Slow Market TMD Annual Cost Estimate Scenario 1</t>
  </si>
  <si>
    <t>Mid Savings Avg Market AC Annual Cost Estimate Scenario 1</t>
  </si>
  <si>
    <t>Mid Savings Fast Market AC Annual Cost Estimate Scenario 1</t>
  </si>
  <si>
    <t>Mid Savings Slow Market AC Annual Cost Estimate Scenario 1</t>
  </si>
  <si>
    <t>Mid Savings Avg Market Total Annual Cost Estimate Scenario 1</t>
  </si>
  <si>
    <t>Mid Savings Fast Market Total Annual Cost Estimate Scenario 1</t>
  </si>
  <si>
    <t>Mid Savings Slow Market Total Annual Cost Estimate Scenario 1</t>
  </si>
  <si>
    <t>*</t>
  </si>
  <si>
    <t>CT Water Use at All Facilities</t>
  </si>
  <si>
    <t>Mid Savings Mid Market Commercial Water Savings Scenario 2</t>
  </si>
  <si>
    <t>Low Savings Mid Market Commercial Water Savings Scenario 2</t>
  </si>
  <si>
    <t>High Savings Mid Market Commercial Water Savings Scenario 2</t>
  </si>
  <si>
    <t>Mid Savings Mid Market Large/Industrial Water Savings Scenario 2</t>
  </si>
  <si>
    <t>Low Savings Mid Market Large/Industrial Water Savings Scenario 2</t>
  </si>
  <si>
    <t>High Savings Mid Market Large/Industrial Water Savings Scenario 2</t>
  </si>
  <si>
    <t>Mid Savings Mid Market Total Water Savings Scenario 2</t>
  </si>
  <si>
    <t>Low Savings Mid Market Total Water Savings Scenario 2</t>
  </si>
  <si>
    <t>High Savings Mid Market Total Water Savings Scenario 2</t>
  </si>
  <si>
    <t>Mid Savings Fast Market Commercial Water Savings Scenario 2</t>
  </si>
  <si>
    <t>Low Savings Fast Market Commercial Water Savings Scenario 2</t>
  </si>
  <si>
    <t>High Savings Fast Market Commercial Water Savings Scenario 2</t>
  </si>
  <si>
    <t>Mid Savings Fast Market Large/Industrial Water Savings Scenario 2</t>
  </si>
  <si>
    <t>Low Savings Fast Market Large/Industrial Water Savings Scenario 2</t>
  </si>
  <si>
    <t>High Savings Fast Market Large/Industrial Water Savings Scenario 2</t>
  </si>
  <si>
    <t>Mid Savings Fast Market Total Water Savings Scenario 2</t>
  </si>
  <si>
    <t>Low Savings Fast Market Total Water Savings Scenario 2</t>
  </si>
  <si>
    <t>High Savings Fast Market Total Water Savings Scenario 2</t>
  </si>
  <si>
    <t>Mid Savings Slow Market Commercial Water Savings Scenario 2</t>
  </si>
  <si>
    <t>Low Savings Slow Market Commercial Water Savings Scenario 2</t>
  </si>
  <si>
    <t>High Savings Slow Market Commercial Water Savings Scenario 2</t>
  </si>
  <si>
    <t>Mid Savings Slow Market Large/Industrial Water Savings Scenario 2</t>
  </si>
  <si>
    <t>Low Savings Slow Market Large/Industrial Water Savings Scenario 2</t>
  </si>
  <si>
    <t>High Savings Slow Market Large/Industrial Water Savings Scenario 2</t>
  </si>
  <si>
    <t>Mid Savings Slow Market Total Water Savings Scenario 2</t>
  </si>
  <si>
    <t>Low Savings Slow Total Water Savings Scenario 2</t>
  </si>
  <si>
    <t>High Savings Slow Market Total Water Savings Scenario 2</t>
  </si>
  <si>
    <t>Mid Savings Mid Market Commercial CT Water Use Forecast Scenario 2</t>
  </si>
  <si>
    <t>Low Savings Mid Market Commercial CT Water Use Forecast Scenario 2</t>
  </si>
  <si>
    <t>High Savings Mid Market Commercial CT Water Use Forecast Scenario 2</t>
  </si>
  <si>
    <t>Mid Savings Mid Market Large/Industrial CT Water Use Forecast Scenario 2</t>
  </si>
  <si>
    <t>Low Savings Mid Market Large/Industrial CT Water Use Forecast Scenario 2</t>
  </si>
  <si>
    <t>High Savings Mid Market Large/Industrial CT Water Use Forecast Scenario 2</t>
  </si>
  <si>
    <t>Mid Savings Mid Market Total CT Water Use Forecast Scenario 2</t>
  </si>
  <si>
    <t>Low Savings Mid Market Total CT Water Use Forecast Scenario 2</t>
  </si>
  <si>
    <t>High Savings Mid Market Total CT Water Use Forecast Scenario 2</t>
  </si>
  <si>
    <t>Mid Savings Fast Market Commercial CT Water Use Forecast Scenario 2</t>
  </si>
  <si>
    <t>Low Savings Fast Market Commercial CT Water Use Forecast Scenario 2</t>
  </si>
  <si>
    <t>High Savings Fast Market Commercial CT Water Use Forecast Scenario 2</t>
  </si>
  <si>
    <t>Mid Savings Fast Market Large/Industrial CT Water Use Forecast Scenario 2</t>
  </si>
  <si>
    <t>Low Savings Fast Market Large/Industrial CT Water Use Forecast Scenario 2</t>
  </si>
  <si>
    <t>High Savings Fast Market Large/Industrial CT Water Use Forecast Scenario 2</t>
  </si>
  <si>
    <t>Mid Savings Fast Market Total CT Water Use Forecast Scenario 2</t>
  </si>
  <si>
    <t>Low Savings Fast Market Total CT Water Use Forecast Scenario 2</t>
  </si>
  <si>
    <t>High Savings Fast Market Total CT Water Use Forecast Scenario 2</t>
  </si>
  <si>
    <t>Mid Savings Slow Market Commercial CT Water Use Forecast Scenario 2</t>
  </si>
  <si>
    <t>Low Savings Slow Market Commercial CT Water Use Forecast Scenario 2</t>
  </si>
  <si>
    <t>High Savings Slow Market Commercial CT Water Use Forecast Scenario 2</t>
  </si>
  <si>
    <t>Mid Savings Slow Market Large/Industrial CT Water Use Forecast Scenario 2</t>
  </si>
  <si>
    <t>Low Savings Slow Market Large/Industrial CT Water Use Forecast Scenario 2</t>
  </si>
  <si>
    <t>High Savings Slow Market Large/Industrial CT Water Use Forecast Scenario 2</t>
  </si>
  <si>
    <t>Mid Savings Slow Market Total CT Water Use Forecast Scenario 2</t>
  </si>
  <si>
    <t>Low Savings Slow Total CT Water Use Forecast Scenario 2</t>
  </si>
  <si>
    <t>High Savings Slow Market Total CT Water Use Forecast Scenario 2</t>
  </si>
  <si>
    <t>Mid Savings Avg Market TSC Capacity Growth Scenario 2</t>
  </si>
  <si>
    <t>Mid Savings Fast Market TSC Capacity Growth Scenario 2</t>
  </si>
  <si>
    <t>Mid Savings Slow Market TSC Capacity Growth Scenario 2</t>
  </si>
  <si>
    <t>Mid Savings Avg Market HCS Capacity Growth Scenario 2</t>
  </si>
  <si>
    <t>Mid Savings Fast Market HCS Capacity Growth Scenario 2</t>
  </si>
  <si>
    <t>Mid Savings Slow Market HCS Capacity Growth Scenario 2</t>
  </si>
  <si>
    <t>Mid Savings Avg Market TMD Capacity Growth Scenario 2</t>
  </si>
  <si>
    <t>Mid Savings Fast Market TMD Capacity Growth Scenario 2</t>
  </si>
  <si>
    <t>Mid Savings Slow Market TMD Capacity Growth Scenario 2</t>
  </si>
  <si>
    <t>Mid Savings Avg Market AC Capacity Growth Scenario 2</t>
  </si>
  <si>
    <t>Mid Savings Fast Market AC Capacity Growth Scenario 2</t>
  </si>
  <si>
    <t>Mid Savings Slow Market AC Capacity Growth Scenario 2</t>
  </si>
  <si>
    <t>Mid Savings Avg Market Total Capacity Growth Scenario 2</t>
  </si>
  <si>
    <t>Mid Savings Fast Market Total Capacity Growth Scenario 2</t>
  </si>
  <si>
    <t>Mid Savings Slow Market Total Capacity Growth Scenario 2</t>
  </si>
  <si>
    <t>Mid Savings Avg Market TSC Cumulative Cost Estimate Scenario 2</t>
  </si>
  <si>
    <t>Mid Savings Fast Market TSC Cumulative Cost Estimate Scenario 2</t>
  </si>
  <si>
    <t>Mid Savings Slow Market TSC Cumulative Cost Estimate Scenario 2</t>
  </si>
  <si>
    <t>Mid Savings Avg Market HCS Cumulative Cost Estimate Scenario 2</t>
  </si>
  <si>
    <t>Mid Savings Fast Market HCS Cumulative Cost Estimate Scenario 2</t>
  </si>
  <si>
    <t>Mid Savings Slow Market HCS Cumulative Cost Estimate Scenario 2</t>
  </si>
  <si>
    <t>Mid Savings Avg Market TMD Cumulative Cost Estimate Scenario 2</t>
  </si>
  <si>
    <t>Mid Savings Fast Market TMD Cumulative Cost Estimate Scenario 2</t>
  </si>
  <si>
    <t>Mid Savings Slow Market TMD Cumulative Cost Estimate Scenario 2</t>
  </si>
  <si>
    <t>Mid Savings Avg Market AC Cumulative Cost Estimate Scenario 2</t>
  </si>
  <si>
    <t>Mid Savings Fast Market AC Cumulative Cost Estimate Scenario 2</t>
  </si>
  <si>
    <t>Mid Savings Slow Market AC Cumulative Cost Estimate Scenario 2</t>
  </si>
  <si>
    <t>Mid Savings Avg Market Total Cumulative Cost Estimate Scenario 2</t>
  </si>
  <si>
    <t>Mid Savings Fast Market Total Cumulative Cost Estimate Scenario 2</t>
  </si>
  <si>
    <t>Mid Savings Slow Market Total Cumulative Cost Estimate Scenario 2</t>
  </si>
  <si>
    <t>Increased Energy Consumption Scenario 2</t>
  </si>
  <si>
    <t>Mid Savings Avg Market TSC Annual Cost Estimate Scenario 2</t>
  </si>
  <si>
    <t>Mid Savings Fast Market TSC Annual Cost Estimate Scenario 2</t>
  </si>
  <si>
    <t>Mid Savings Slow Market TSC Annual Cost Estimate Scenario 2</t>
  </si>
  <si>
    <t>Mid Savings Avg Market HCS Annual Cost Estimate Scenario 2</t>
  </si>
  <si>
    <t>Mid Savings Fast Market HCS Annual Cost Estimate Scenario 2</t>
  </si>
  <si>
    <t>Mid Savings Slow Market HCS Annual Cost Estimate Scenario 2</t>
  </si>
  <si>
    <t>Mid Savings Avg Market TMD Annual Cost Estimate Scenario 2</t>
  </si>
  <si>
    <t>Mid Savings Fast Market TMD Annual Cost Estimate Scenario 2</t>
  </si>
  <si>
    <t>Mid Savings Slow Market TMD Annual Cost Estimate Scenario 2</t>
  </si>
  <si>
    <t>Mid Savings Avg Market AC Annual Cost Estimate Scenario 2</t>
  </si>
  <si>
    <t>Mid Savings Fast Market AC Annual Cost Estimate Scenario 2</t>
  </si>
  <si>
    <t>Mid Savings Slow Market AC Annual Cost Estimate Scenario 2</t>
  </si>
  <si>
    <t>Mid Savings Avg Market Total Annual Cost Estimate Scenario 2</t>
  </si>
  <si>
    <t>Mid Savings Fast Market Total Annual Cost Estimate Scenario 2</t>
  </si>
  <si>
    <t>Mid Savings Slow Market Total Annual Cost Estimate Scenario 2</t>
  </si>
  <si>
    <t>1% to 75% Market Segment Penetration</t>
  </si>
  <si>
    <t xml:space="preserve">Average </t>
  </si>
  <si>
    <t>Years</t>
  </si>
  <si>
    <t>Segment Percent</t>
  </si>
  <si>
    <t>Year @ 1% Growth</t>
  </si>
  <si>
    <t>Years from 1% Growth to M</t>
  </si>
  <si>
    <t>Market Segment per Total Market</t>
  </si>
  <si>
    <t>Average Segment</t>
  </si>
  <si>
    <t>Small Segment</t>
  </si>
  <si>
    <t>Large Segment</t>
  </si>
  <si>
    <t>Years 1-75%</t>
  </si>
  <si>
    <t>H</t>
  </si>
  <si>
    <t>L</t>
  </si>
  <si>
    <t>kWh/Mgal total</t>
  </si>
  <si>
    <t>kWh/Mgal wastewater</t>
  </si>
  <si>
    <t>kWh/Mgal supply water</t>
  </si>
  <si>
    <t>Water Use Forecast</t>
  </si>
  <si>
    <t>Water Use Reduction</t>
  </si>
  <si>
    <t>Reduced Water Use Forecast</t>
  </si>
  <si>
    <t>S</t>
  </si>
  <si>
    <t>Number of CTI Certified Tower Models Multi</t>
  </si>
  <si>
    <t>Number of CTI Certified Tower Models M1</t>
  </si>
  <si>
    <t>Number of CTI Certified Tower Models M2</t>
  </si>
  <si>
    <t>Number of CTI Certified Tower Models M3</t>
  </si>
  <si>
    <t>Number of CTI Certified Tower Models M4</t>
  </si>
  <si>
    <t>Number of CTI  Members Multi</t>
  </si>
  <si>
    <t>Number of CTI  Members M1</t>
  </si>
  <si>
    <t>Number of CTI  Members M2</t>
  </si>
  <si>
    <t>Number of CTI  Members M3</t>
  </si>
  <si>
    <t>Number of CTI Certified Product Lines Multi</t>
  </si>
  <si>
    <t>Number of CTI Certified Product Lines M1</t>
  </si>
  <si>
    <t>Number of CTI Certified Product Lines M2</t>
  </si>
  <si>
    <t>Number of CTI Certified Product Lines M3</t>
  </si>
  <si>
    <t>Number of CTI Certified Product Lines M4</t>
  </si>
  <si>
    <t>Number of CTI Certified Tower Models S</t>
  </si>
  <si>
    <t>Number of CTI  Members S</t>
  </si>
  <si>
    <t>Number of CTI Certified Product Lines S</t>
  </si>
  <si>
    <t>1% to 75% Market Penetration</t>
  </si>
  <si>
    <t>Average</t>
  </si>
  <si>
    <t>1% to 99%</t>
  </si>
  <si>
    <t>Small</t>
  </si>
  <si>
    <t>Large</t>
  </si>
  <si>
    <t>Number of CTI certified tower models</t>
  </si>
  <si>
    <t>Multi Curve</t>
  </si>
  <si>
    <t>Error</t>
  </si>
  <si>
    <t>Curve 1</t>
  </si>
  <si>
    <t>Curve 2</t>
  </si>
  <si>
    <t>Curve 3</t>
  </si>
  <si>
    <t>Curve 4</t>
  </si>
  <si>
    <t>Number of CTI  members</t>
  </si>
  <si>
    <t>Number of CTI certified product lines</t>
  </si>
  <si>
    <t>Single Curve</t>
  </si>
  <si>
    <t>Market Segment</t>
  </si>
  <si>
    <t>Years from 1% to 75%</t>
  </si>
  <si>
    <t>Years from 1% to 99%</t>
  </si>
  <si>
    <t>% total water savings
(midrange estimate)</t>
  </si>
  <si>
    <t>% evaporative water savings
(midrange estimate)</t>
  </si>
  <si>
    <t>% total water savings
(low-range estimate)</t>
  </si>
  <si>
    <t>% total water savings
(high-range estimate)</t>
  </si>
  <si>
    <t>Cost per Cooling Ton Capacity
(USD2020)</t>
  </si>
  <si>
    <t>Water Use Forecast Results Figures</t>
  </si>
  <si>
    <t>*add addition alt-tech data here</t>
  </si>
  <si>
    <t>Embodied Energy</t>
  </si>
  <si>
    <t>Comparing Alternatives Tool
a CTEM Companion</t>
  </si>
  <si>
    <t>Baseline Parameters</t>
  </si>
  <si>
    <t>Reduction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</si>
</sst>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%"/>
    <numFmt numFmtId="167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0"/>
      <name val="Calibri"/>
      <family val="2"/>
    </font>
    <font>
      <sz val="11"/>
      <color rgb="FF7F7F7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46">
    <xf numFmtId="0" fontId="0" fillId="0" borderId="0" xfId="0"/>
    <xf numFmtId="164" fontId="9" fillId="0" borderId="0" xfId="6" applyNumberFormat="1" applyFont="1" applyAlignment="1">
      <alignment horizontal="center"/>
    </xf>
    <xf numFmtId="10" fontId="9" fillId="0" borderId="0" xfId="1" applyNumberFormat="1" applyFont="1" applyAlignment="1">
      <alignment horizontal="center"/>
    </xf>
    <xf numFmtId="9" fontId="7" fillId="0" borderId="0" xfId="1" applyFont="1" applyAlignment="1">
      <alignment horizontal="center" vertical="center"/>
    </xf>
    <xf numFmtId="164" fontId="9" fillId="0" borderId="0" xfId="6" applyNumberFormat="1" applyFont="1" applyAlignment="1">
      <alignment horizontal="right"/>
    </xf>
    <xf numFmtId="9" fontId="9" fillId="0" borderId="0" xfId="1" applyFont="1" applyAlignment="1">
      <alignment horizontal="center"/>
    </xf>
    <xf numFmtId="164" fontId="9" fillId="0" borderId="6" xfId="6" applyNumberFormat="1" applyFont="1" applyBorder="1" applyAlignment="1">
      <alignment horizontal="center"/>
    </xf>
    <xf numFmtId="166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 wrapText="1"/>
    </xf>
    <xf numFmtId="164" fontId="9" fillId="0" borderId="6" xfId="1" applyNumberFormat="1" applyFont="1" applyBorder="1" applyAlignment="1">
      <alignment horizontal="center" wrapText="1"/>
    </xf>
    <xf numFmtId="9" fontId="9" fillId="0" borderId="10" xfId="1" applyFont="1" applyBorder="1" applyAlignment="1">
      <alignment horizontal="center"/>
    </xf>
    <xf numFmtId="9" fontId="9" fillId="0" borderId="11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 wrapText="1"/>
    </xf>
    <xf numFmtId="164" fontId="9" fillId="0" borderId="0" xfId="6" applyNumberFormat="1" applyFont="1" applyBorder="1" applyAlignment="1">
      <alignment horizontal="center"/>
    </xf>
    <xf numFmtId="164" fontId="9" fillId="0" borderId="10" xfId="6" applyNumberFormat="1" applyFont="1" applyBorder="1" applyAlignment="1">
      <alignment horizontal="center"/>
    </xf>
    <xf numFmtId="164" fontId="9" fillId="0" borderId="11" xfId="6" applyNumberFormat="1" applyFont="1" applyBorder="1" applyAlignment="1">
      <alignment horizontal="center"/>
    </xf>
    <xf numFmtId="9" fontId="9" fillId="0" borderId="6" xfId="1" applyFont="1" applyBorder="1" applyAlignment="1">
      <alignment horizontal="center" wrapText="1"/>
    </xf>
    <xf numFmtId="164" fontId="9" fillId="0" borderId="10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5" fontId="4" fillId="3" borderId="16" xfId="3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9" fillId="0" borderId="0" xfId="6" applyNumberFormat="1" applyFont="1" applyAlignment="1">
      <alignment horizontal="center" wrapText="1"/>
    </xf>
    <xf numFmtId="10" fontId="9" fillId="0" borderId="5" xfId="1" applyNumberFormat="1" applyFont="1" applyBorder="1" applyAlignment="1">
      <alignment horizontal="right" wrapText="1"/>
    </xf>
    <xf numFmtId="10" fontId="9" fillId="0" borderId="9" xfId="1" applyNumberFormat="1" applyFont="1" applyBorder="1" applyAlignment="1">
      <alignment horizontal="right" wrapText="1"/>
    </xf>
    <xf numFmtId="164" fontId="9" fillId="0" borderId="5" xfId="6" applyNumberFormat="1" applyFont="1" applyBorder="1" applyAlignment="1">
      <alignment horizontal="right" wrapText="1"/>
    </xf>
    <xf numFmtId="9" fontId="9" fillId="0" borderId="0" xfId="1" applyFont="1" applyBorder="1" applyAlignment="1">
      <alignment horizontal="center" wrapText="1"/>
    </xf>
    <xf numFmtId="164" fontId="7" fillId="0" borderId="13" xfId="6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0" fontId="9" fillId="0" borderId="2" xfId="1" applyNumberFormat="1" applyFont="1" applyBorder="1" applyAlignment="1">
      <alignment horizontal="left" wrapText="1"/>
    </xf>
    <xf numFmtId="10" fontId="9" fillId="0" borderId="3" xfId="1" applyNumberFormat="1" applyFont="1" applyBorder="1" applyAlignment="1">
      <alignment horizontal="center" wrapText="1"/>
    </xf>
    <xf numFmtId="10" fontId="9" fillId="0" borderId="4" xfId="1" applyNumberFormat="1" applyFont="1" applyBorder="1" applyAlignment="1">
      <alignment horizontal="center" wrapText="1"/>
    </xf>
    <xf numFmtId="164" fontId="9" fillId="0" borderId="3" xfId="6" applyNumberFormat="1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164" fontId="7" fillId="0" borderId="0" xfId="6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7" fillId="0" borderId="17" xfId="6" applyNumberFormat="1" applyFont="1" applyBorder="1" applyAlignment="1">
      <alignment horizontal="center" vertical="center" wrapText="1"/>
    </xf>
    <xf numFmtId="164" fontId="7" fillId="0" borderId="26" xfId="6" applyNumberFormat="1" applyFont="1" applyBorder="1" applyAlignment="1">
      <alignment horizontal="center" vertical="center" wrapText="1"/>
    </xf>
    <xf numFmtId="164" fontId="7" fillId="0" borderId="0" xfId="6" applyNumberFormat="1" applyFont="1" applyAlignment="1">
      <alignment horizontal="center"/>
    </xf>
    <xf numFmtId="164" fontId="7" fillId="0" borderId="0" xfId="6" applyNumberFormat="1" applyFont="1"/>
    <xf numFmtId="164" fontId="7" fillId="0" borderId="0" xfId="6" applyNumberFormat="1" applyFont="1" applyAlignment="1">
      <alignment wrapText="1"/>
    </xf>
    <xf numFmtId="164" fontId="7" fillId="0" borderId="0" xfId="6" applyNumberFormat="1" applyFont="1" applyBorder="1" applyAlignment="1">
      <alignment wrapText="1"/>
    </xf>
    <xf numFmtId="164" fontId="7" fillId="0" borderId="0" xfId="6" applyNumberFormat="1" applyFont="1" applyBorder="1"/>
    <xf numFmtId="0" fontId="0" fillId="0" borderId="0" xfId="0" applyFont="1" applyBorder="1" applyAlignment="1">
      <alignment horizontal="center" vertical="center" wrapText="1"/>
    </xf>
    <xf numFmtId="164" fontId="7" fillId="0" borderId="0" xfId="6" applyNumberFormat="1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5" fontId="4" fillId="3" borderId="28" xfId="3" applyNumberFormat="1" applyFont="1" applyBorder="1" applyAlignment="1">
      <alignment horizontal="center" vertical="center"/>
    </xf>
    <xf numFmtId="164" fontId="7" fillId="0" borderId="33" xfId="6" applyNumberFormat="1" applyFont="1" applyBorder="1" applyAlignment="1">
      <alignment horizontal="center" vertical="center" wrapText="1"/>
    </xf>
    <xf numFmtId="164" fontId="8" fillId="0" borderId="0" xfId="6" applyNumberFormat="1" applyFont="1" applyAlignment="1">
      <alignment horizontal="left"/>
    </xf>
    <xf numFmtId="164" fontId="7" fillId="0" borderId="0" xfId="6" applyNumberFormat="1"/>
    <xf numFmtId="10" fontId="7" fillId="0" borderId="0" xfId="1" applyNumberFormat="1" applyFont="1"/>
    <xf numFmtId="166" fontId="7" fillId="0" borderId="0" xfId="1" applyNumberFormat="1" applyFont="1"/>
    <xf numFmtId="10" fontId="14" fillId="0" borderId="2" xfId="1" applyNumberFormat="1" applyFont="1" applyBorder="1" applyAlignment="1">
      <alignment horizontal="left"/>
    </xf>
    <xf numFmtId="10" fontId="14" fillId="0" borderId="0" xfId="1" applyNumberFormat="1" applyFont="1" applyAlignment="1">
      <alignment horizontal="center"/>
    </xf>
    <xf numFmtId="10" fontId="14" fillId="0" borderId="5" xfId="1" applyNumberFormat="1" applyFont="1" applyBorder="1" applyAlignment="1">
      <alignment horizontal="center"/>
    </xf>
    <xf numFmtId="10" fontId="14" fillId="0" borderId="0" xfId="1" applyNumberFormat="1" applyFont="1" applyAlignment="1">
      <alignment horizontal="center" wrapText="1"/>
    </xf>
    <xf numFmtId="10" fontId="14" fillId="0" borderId="6" xfId="1" applyNumberFormat="1" applyFont="1" applyBorder="1" applyAlignment="1">
      <alignment horizontal="center" wrapText="1"/>
    </xf>
    <xf numFmtId="164" fontId="14" fillId="0" borderId="0" xfId="1" applyNumberFormat="1" applyFont="1" applyAlignment="1">
      <alignment horizontal="center" wrapText="1"/>
    </xf>
    <xf numFmtId="164" fontId="14" fillId="0" borderId="6" xfId="1" applyNumberFormat="1" applyFont="1" applyBorder="1" applyAlignment="1">
      <alignment horizontal="center" wrapText="1"/>
    </xf>
    <xf numFmtId="10" fontId="14" fillId="0" borderId="6" xfId="1" applyNumberFormat="1" applyFont="1" applyBorder="1" applyAlignment="1">
      <alignment horizontal="center"/>
    </xf>
    <xf numFmtId="10" fontId="14" fillId="0" borderId="5" xfId="1" applyNumberFormat="1" applyFont="1" applyBorder="1" applyAlignment="1">
      <alignment horizontal="right"/>
    </xf>
    <xf numFmtId="164" fontId="14" fillId="0" borderId="9" xfId="1" applyNumberFormat="1" applyFont="1" applyBorder="1" applyAlignment="1">
      <alignment horizontal="center"/>
    </xf>
    <xf numFmtId="164" fontId="14" fillId="0" borderId="10" xfId="1" applyNumberFormat="1" applyFont="1" applyBorder="1" applyAlignment="1">
      <alignment horizontal="center"/>
    </xf>
    <xf numFmtId="164" fontId="14" fillId="0" borderId="11" xfId="1" applyNumberFormat="1" applyFont="1" applyBorder="1" applyAlignment="1">
      <alignment horizontal="center"/>
    </xf>
    <xf numFmtId="164" fontId="14" fillId="0" borderId="0" xfId="1" applyNumberFormat="1" applyFont="1" applyAlignment="1">
      <alignment horizontal="center"/>
    </xf>
    <xf numFmtId="10" fontId="14" fillId="0" borderId="9" xfId="1" applyNumberFormat="1" applyFont="1" applyBorder="1" applyAlignment="1">
      <alignment horizontal="right"/>
    </xf>
    <xf numFmtId="9" fontId="14" fillId="0" borderId="10" xfId="1" applyFont="1" applyBorder="1" applyAlignment="1">
      <alignment horizontal="center" wrapText="1"/>
    </xf>
    <xf numFmtId="9" fontId="14" fillId="0" borderId="10" xfId="1" applyFont="1" applyBorder="1" applyAlignment="1">
      <alignment horizontal="center"/>
    </xf>
    <xf numFmtId="9" fontId="14" fillId="0" borderId="11" xfId="1" applyFont="1" applyBorder="1" applyAlignment="1">
      <alignment horizontal="center"/>
    </xf>
    <xf numFmtId="164" fontId="14" fillId="0" borderId="6" xfId="6" applyNumberFormat="1" applyFont="1" applyBorder="1" applyAlignment="1">
      <alignment horizontal="center" wrapText="1"/>
    </xf>
    <xf numFmtId="9" fontId="14" fillId="0" borderId="0" xfId="1" applyFont="1" applyAlignment="1">
      <alignment horizontal="center" wrapText="1"/>
    </xf>
    <xf numFmtId="9" fontId="14" fillId="0" borderId="6" xfId="1" applyFont="1" applyBorder="1" applyAlignment="1">
      <alignment horizontal="center" wrapText="1"/>
    </xf>
    <xf numFmtId="164" fontId="9" fillId="0" borderId="0" xfId="1" applyNumberFormat="1" applyFont="1" applyAlignment="1">
      <alignment horizontal="center"/>
    </xf>
    <xf numFmtId="164" fontId="15" fillId="0" borderId="0" xfId="6" applyNumberFormat="1" applyFont="1" applyAlignment="1">
      <alignment horizontal="left"/>
    </xf>
    <xf numFmtId="1" fontId="9" fillId="0" borderId="0" xfId="6" applyNumberFormat="1" applyFont="1" applyAlignment="1">
      <alignment horizontal="center"/>
    </xf>
    <xf numFmtId="164" fontId="9" fillId="0" borderId="0" xfId="6" applyNumberFormat="1" applyFont="1" applyAlignment="1">
      <alignment horizontal="left"/>
    </xf>
    <xf numFmtId="1" fontId="9" fillId="0" borderId="0" xfId="6" applyNumberFormat="1" applyFont="1" applyAlignment="1">
      <alignment horizontal="left"/>
    </xf>
    <xf numFmtId="164" fontId="1" fillId="0" borderId="0" xfId="7" applyNumberFormat="1" applyAlignment="1">
      <alignment horizontal="center"/>
    </xf>
    <xf numFmtId="2" fontId="9" fillId="0" borderId="0" xfId="6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164" fontId="16" fillId="0" borderId="0" xfId="6" applyNumberFormat="1" applyFont="1" applyAlignment="1">
      <alignment horizontal="left" wrapText="1"/>
    </xf>
    <xf numFmtId="164" fontId="16" fillId="0" borderId="0" xfId="6" applyNumberFormat="1" applyFont="1" applyAlignment="1">
      <alignment horizontal="center" wrapText="1"/>
    </xf>
    <xf numFmtId="1" fontId="17" fillId="0" borderId="0" xfId="6" applyNumberFormat="1" applyFont="1" applyAlignment="1">
      <alignment wrapText="1"/>
    </xf>
    <xf numFmtId="0" fontId="17" fillId="0" borderId="0" xfId="1" applyNumberFormat="1" applyFont="1" applyAlignment="1">
      <alignment wrapText="1"/>
    </xf>
    <xf numFmtId="164" fontId="17" fillId="0" borderId="0" xfId="6" applyNumberFormat="1" applyFont="1" applyAlignment="1">
      <alignment wrapText="1"/>
    </xf>
    <xf numFmtId="166" fontId="17" fillId="0" borderId="0" xfId="1" applyNumberFormat="1" applyFont="1" applyAlignment="1">
      <alignment wrapText="1"/>
    </xf>
    <xf numFmtId="164" fontId="10" fillId="0" borderId="0" xfId="6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3" fontId="7" fillId="6" borderId="22" xfId="6" applyNumberFormat="1" applyFont="1" applyFill="1" applyBorder="1" applyAlignment="1">
      <alignment horizontal="center" vertical="center"/>
    </xf>
    <xf numFmtId="3" fontId="7" fillId="6" borderId="25" xfId="6" applyNumberFormat="1" applyFont="1" applyFill="1" applyBorder="1" applyAlignment="1">
      <alignment horizontal="center" vertical="center"/>
    </xf>
    <xf numFmtId="164" fontId="7" fillId="0" borderId="0" xfId="6" applyNumberFormat="1" applyAlignment="1">
      <alignment vertical="center" wrapText="1"/>
    </xf>
    <xf numFmtId="1" fontId="7" fillId="0" borderId="0" xfId="6" applyNumberFormat="1" applyAlignment="1">
      <alignment horizontal="center" vertical="center"/>
    </xf>
    <xf numFmtId="165" fontId="7" fillId="0" borderId="0" xfId="6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7" fillId="0" borderId="4" xfId="6" applyNumberFormat="1" applyBorder="1" applyAlignment="1">
      <alignment horizontal="center" vertical="center" wrapText="1"/>
    </xf>
    <xf numFmtId="164" fontId="7" fillId="0" borderId="23" xfId="6" applyNumberFormat="1" applyBorder="1" applyAlignment="1">
      <alignment vertical="center" wrapText="1"/>
    </xf>
    <xf numFmtId="10" fontId="9" fillId="0" borderId="0" xfId="1" applyNumberFormat="1" applyFont="1" applyBorder="1" applyAlignment="1">
      <alignment horizontal="center"/>
    </xf>
    <xf numFmtId="164" fontId="5" fillId="0" borderId="27" xfId="4" applyNumberFormat="1" applyBorder="1" applyAlignment="1">
      <alignment horizontal="center" vertical="center" wrapText="1"/>
    </xf>
    <xf numFmtId="164" fontId="7" fillId="0" borderId="27" xfId="6" applyNumberFormat="1" applyBorder="1" applyAlignment="1">
      <alignment vertical="center" wrapText="1"/>
    </xf>
    <xf numFmtId="164" fontId="5" fillId="0" borderId="25" xfId="4" applyNumberFormat="1" applyBorder="1" applyAlignment="1">
      <alignment horizontal="center" vertical="center" wrapText="1"/>
    </xf>
    <xf numFmtId="164" fontId="7" fillId="0" borderId="25" xfId="6" applyNumberFormat="1" applyBorder="1" applyAlignment="1">
      <alignment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164" fontId="5" fillId="0" borderId="22" xfId="4" applyNumberFormat="1" applyBorder="1" applyAlignment="1">
      <alignment horizontal="center" vertical="center" wrapText="1"/>
    </xf>
    <xf numFmtId="164" fontId="7" fillId="0" borderId="22" xfId="6" applyNumberForma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164" fontId="7" fillId="0" borderId="17" xfId="6" applyNumberFormat="1" applyBorder="1" applyAlignment="1">
      <alignment horizontal="center" vertical="center" wrapText="1"/>
    </xf>
    <xf numFmtId="164" fontId="7" fillId="0" borderId="0" xfId="6" applyNumberFormat="1" applyAlignment="1">
      <alignment horizontal="center" vertical="center" wrapText="1"/>
    </xf>
    <xf numFmtId="9" fontId="9" fillId="5" borderId="28" xfId="1" applyFont="1" applyFill="1" applyBorder="1" applyAlignment="1">
      <alignment horizontal="center" vertical="center"/>
    </xf>
    <xf numFmtId="164" fontId="9" fillId="0" borderId="21" xfId="6" applyNumberFormat="1" applyFont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164" fontId="7" fillId="0" borderId="21" xfId="6" applyNumberFormat="1" applyBorder="1" applyAlignment="1">
      <alignment vertical="center" wrapText="1"/>
    </xf>
    <xf numFmtId="3" fontId="4" fillId="3" borderId="35" xfId="3" applyNumberFormat="1" applyFont="1" applyBorder="1" applyAlignment="1">
      <alignment horizontal="center" vertical="center"/>
    </xf>
    <xf numFmtId="3" fontId="4" fillId="3" borderId="36" xfId="3" applyNumberFormat="1" applyFont="1" applyBorder="1" applyAlignment="1">
      <alignment horizontal="center" vertical="center"/>
    </xf>
    <xf numFmtId="3" fontId="4" fillId="3" borderId="22" xfId="3" applyNumberFormat="1" applyFont="1" applyBorder="1" applyAlignment="1">
      <alignment horizontal="center" vertical="center"/>
    </xf>
    <xf numFmtId="3" fontId="4" fillId="3" borderId="25" xfId="3" applyNumberFormat="1" applyFont="1" applyBorder="1" applyAlignment="1">
      <alignment horizontal="center" vertical="center"/>
    </xf>
    <xf numFmtId="10" fontId="6" fillId="0" borderId="0" xfId="1" applyNumberFormat="1" applyFont="1" applyFill="1" applyBorder="1" applyAlignment="1">
      <alignment horizontal="right" wrapText="1"/>
    </xf>
    <xf numFmtId="9" fontId="6" fillId="0" borderId="0" xfId="1" applyFont="1" applyAlignment="1">
      <alignment horizontal="center"/>
    </xf>
    <xf numFmtId="10" fontId="14" fillId="0" borderId="13" xfId="1" applyNumberFormat="1" applyFont="1" applyBorder="1" applyAlignment="1">
      <alignment horizontal="center"/>
    </xf>
    <xf numFmtId="9" fontId="9" fillId="0" borderId="10" xfId="1" applyNumberFormat="1" applyFont="1" applyBorder="1" applyAlignment="1">
      <alignment horizontal="center" wrapText="1"/>
    </xf>
    <xf numFmtId="164" fontId="9" fillId="0" borderId="0" xfId="6" applyNumberFormat="1" applyFont="1" applyFill="1" applyAlignment="1">
      <alignment horizontal="right"/>
    </xf>
    <xf numFmtId="164" fontId="9" fillId="0" borderId="0" xfId="6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 wrapText="1"/>
    </xf>
    <xf numFmtId="0" fontId="0" fillId="0" borderId="0" xfId="0" applyFont="1" applyFill="1"/>
    <xf numFmtId="10" fontId="9" fillId="0" borderId="0" xfId="1" applyNumberFormat="1" applyFont="1" applyFill="1" applyAlignment="1">
      <alignment horizontal="center"/>
    </xf>
    <xf numFmtId="164" fontId="7" fillId="0" borderId="0" xfId="6" applyNumberFormat="1" applyFont="1" applyFill="1"/>
    <xf numFmtId="164" fontId="7" fillId="0" borderId="5" xfId="6" applyNumberFormat="1" applyFont="1" applyFill="1" applyBorder="1" applyAlignment="1">
      <alignment horizontal="center" vertical="center" wrapText="1"/>
    </xf>
    <xf numFmtId="164" fontId="7" fillId="0" borderId="6" xfId="6" applyNumberFormat="1" applyFont="1" applyFill="1" applyBorder="1" applyAlignment="1">
      <alignment horizontal="center" vertical="center" wrapText="1"/>
    </xf>
    <xf numFmtId="164" fontId="9" fillId="0" borderId="0" xfId="6" applyNumberFormat="1" applyFont="1" applyFill="1" applyAlignment="1">
      <alignment horizontal="center" vertical="center" wrapText="1"/>
    </xf>
    <xf numFmtId="164" fontId="7" fillId="0" borderId="0" xfId="6" applyNumberFormat="1" applyFont="1" applyFill="1" applyAlignment="1">
      <alignment horizontal="center" vertical="center" wrapText="1"/>
    </xf>
    <xf numFmtId="164" fontId="9" fillId="0" borderId="6" xfId="6" applyNumberFormat="1" applyFont="1" applyFill="1" applyBorder="1" applyAlignment="1">
      <alignment horizontal="center" vertical="center" wrapText="1"/>
    </xf>
    <xf numFmtId="9" fontId="9" fillId="0" borderId="5" xfId="1" applyFont="1" applyFill="1" applyBorder="1" applyAlignment="1">
      <alignment horizontal="center"/>
    </xf>
    <xf numFmtId="9" fontId="9" fillId="0" borderId="0" xfId="1" applyFont="1" applyFill="1" applyAlignment="1">
      <alignment horizontal="center" wrapText="1"/>
    </xf>
    <xf numFmtId="9" fontId="9" fillId="0" borderId="0" xfId="1" applyFont="1" applyFill="1" applyAlignment="1">
      <alignment horizontal="center"/>
    </xf>
    <xf numFmtId="9" fontId="9" fillId="0" borderId="6" xfId="1" applyFont="1" applyFill="1" applyBorder="1" applyAlignment="1">
      <alignment horizontal="center"/>
    </xf>
    <xf numFmtId="164" fontId="9" fillId="0" borderId="5" xfId="6" applyNumberFormat="1" applyFont="1" applyFill="1" applyBorder="1" applyAlignment="1">
      <alignment horizontal="center"/>
    </xf>
    <xf numFmtId="164" fontId="9" fillId="0" borderId="6" xfId="6" applyNumberFormat="1" applyFont="1" applyFill="1" applyBorder="1" applyAlignment="1">
      <alignment horizontal="center"/>
    </xf>
    <xf numFmtId="164" fontId="10" fillId="0" borderId="0" xfId="6" applyNumberFormat="1" applyFont="1" applyFill="1" applyAlignment="1">
      <alignment horizontal="center" vertical="center" wrapText="1"/>
    </xf>
    <xf numFmtId="164" fontId="10" fillId="0" borderId="5" xfId="6" applyNumberFormat="1" applyFont="1" applyFill="1" applyBorder="1" applyAlignment="1">
      <alignment horizontal="center" vertical="center" wrapText="1"/>
    </xf>
    <xf numFmtId="164" fontId="10" fillId="0" borderId="6" xfId="6" applyNumberFormat="1" applyFont="1" applyFill="1" applyBorder="1" applyAlignment="1">
      <alignment horizontal="center" vertical="center" wrapText="1"/>
    </xf>
    <xf numFmtId="1" fontId="9" fillId="0" borderId="0" xfId="6" applyNumberFormat="1" applyFont="1" applyFill="1" applyAlignment="1">
      <alignment horizontal="right"/>
    </xf>
    <xf numFmtId="164" fontId="1" fillId="0" borderId="0" xfId="7" applyNumberFormat="1" applyFont="1" applyFill="1" applyAlignment="1">
      <alignment horizontal="center"/>
    </xf>
    <xf numFmtId="164" fontId="1" fillId="0" borderId="0" xfId="7" applyNumberFormat="1" applyFont="1" applyFill="1" applyAlignment="1">
      <alignment horizontal="center" wrapText="1"/>
    </xf>
    <xf numFmtId="164" fontId="1" fillId="0" borderId="5" xfId="1" applyNumberFormat="1" applyFont="1" applyFill="1" applyBorder="1" applyAlignment="1">
      <alignment horizontal="center"/>
    </xf>
    <xf numFmtId="164" fontId="1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 applyAlignment="1">
      <alignment horizontal="center"/>
    </xf>
    <xf numFmtId="164" fontId="1" fillId="0" borderId="6" xfId="1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/>
    </xf>
    <xf numFmtId="165" fontId="1" fillId="0" borderId="6" xfId="1" applyNumberFormat="1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horizontal="center"/>
    </xf>
    <xf numFmtId="165" fontId="1" fillId="0" borderId="9" xfId="1" applyNumberFormat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/>
    </xf>
    <xf numFmtId="1" fontId="9" fillId="0" borderId="21" xfId="6" applyNumberFormat="1" applyFont="1" applyFill="1" applyBorder="1" applyAlignment="1">
      <alignment horizontal="right"/>
    </xf>
    <xf numFmtId="164" fontId="1" fillId="0" borderId="14" xfId="7" applyNumberFormat="1" applyFont="1" applyFill="1" applyBorder="1" applyAlignment="1">
      <alignment horizontal="center"/>
    </xf>
    <xf numFmtId="164" fontId="1" fillId="0" borderId="14" xfId="7" applyNumberFormat="1" applyFont="1" applyFill="1" applyBorder="1" applyAlignment="1">
      <alignment horizontal="center" wrapText="1"/>
    </xf>
    <xf numFmtId="164" fontId="1" fillId="0" borderId="13" xfId="1" applyNumberFormat="1" applyFont="1" applyFill="1" applyBorder="1" applyAlignment="1">
      <alignment horizontal="center"/>
    </xf>
    <xf numFmtId="164" fontId="1" fillId="0" borderId="14" xfId="1" applyNumberFormat="1" applyFont="1" applyFill="1" applyBorder="1" applyAlignment="1">
      <alignment horizontal="center" wrapText="1"/>
    </xf>
    <xf numFmtId="164" fontId="1" fillId="0" borderId="14" xfId="1" applyNumberFormat="1" applyFont="1" applyFill="1" applyBorder="1" applyAlignment="1">
      <alignment horizontal="center"/>
    </xf>
    <xf numFmtId="164" fontId="1" fillId="0" borderId="28" xfId="1" applyNumberFormat="1" applyFont="1" applyFill="1" applyBorder="1" applyAlignment="1">
      <alignment horizontal="center"/>
    </xf>
    <xf numFmtId="10" fontId="9" fillId="0" borderId="14" xfId="1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5" fontId="1" fillId="0" borderId="13" xfId="1" applyNumberFormat="1" applyFont="1" applyFill="1" applyBorder="1" applyAlignment="1">
      <alignment horizontal="center"/>
    </xf>
    <xf numFmtId="165" fontId="1" fillId="0" borderId="14" xfId="1" applyNumberFormat="1" applyFont="1" applyFill="1" applyBorder="1" applyAlignment="1">
      <alignment horizontal="center"/>
    </xf>
    <xf numFmtId="165" fontId="1" fillId="0" borderId="21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1" fillId="0" borderId="29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1" fillId="0" borderId="29" xfId="1" applyNumberFormat="1" applyFont="1" applyFill="1" applyBorder="1" applyAlignment="1">
      <alignment horizontal="center"/>
    </xf>
    <xf numFmtId="1" fontId="9" fillId="0" borderId="13" xfId="6" applyNumberFormat="1" applyFont="1" applyFill="1" applyBorder="1" applyAlignment="1">
      <alignment horizontal="right"/>
    </xf>
    <xf numFmtId="164" fontId="7" fillId="0" borderId="14" xfId="6" applyNumberFormat="1" applyFont="1" applyFill="1" applyBorder="1"/>
    <xf numFmtId="166" fontId="9" fillId="0" borderId="0" xfId="1" applyNumberFormat="1" applyFont="1" applyFill="1" applyAlignment="1">
      <alignment horizontal="center"/>
    </xf>
    <xf numFmtId="166" fontId="9" fillId="0" borderId="14" xfId="1" applyNumberFormat="1" applyFont="1" applyFill="1" applyBorder="1" applyAlignment="1">
      <alignment horizontal="center"/>
    </xf>
    <xf numFmtId="164" fontId="7" fillId="0" borderId="0" xfId="6" applyNumberFormat="1" applyFont="1" applyFill="1" applyAlignment="1">
      <alignment wrapText="1"/>
    </xf>
    <xf numFmtId="164" fontId="7" fillId="0" borderId="0" xfId="6" applyNumberFormat="1" applyFont="1" applyFill="1" applyAlignment="1">
      <alignment horizontal="center"/>
    </xf>
    <xf numFmtId="165" fontId="7" fillId="0" borderId="0" xfId="6" applyNumberFormat="1" applyFont="1" applyFill="1"/>
    <xf numFmtId="164" fontId="7" fillId="0" borderId="14" xfId="6" applyNumberFormat="1" applyFont="1" applyFill="1" applyBorder="1" applyAlignment="1">
      <alignment wrapText="1"/>
    </xf>
    <xf numFmtId="165" fontId="7" fillId="0" borderId="14" xfId="6" applyNumberFormat="1" applyFont="1" applyFill="1" applyBorder="1"/>
    <xf numFmtId="0" fontId="0" fillId="0" borderId="0" xfId="0" applyFill="1"/>
    <xf numFmtId="0" fontId="13" fillId="7" borderId="21" xfId="0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/>
    </xf>
    <xf numFmtId="164" fontId="14" fillId="0" borderId="14" xfId="1" applyNumberFormat="1" applyFont="1" applyBorder="1" applyAlignment="1">
      <alignment horizontal="center"/>
    </xf>
    <xf numFmtId="164" fontId="14" fillId="0" borderId="28" xfId="1" applyNumberFormat="1" applyFont="1" applyBorder="1" applyAlignment="1">
      <alignment horizontal="center"/>
    </xf>
    <xf numFmtId="164" fontId="9" fillId="0" borderId="2" xfId="6" applyNumberFormat="1" applyFont="1" applyBorder="1" applyAlignment="1">
      <alignment horizontal="right" wrapText="1"/>
    </xf>
    <xf numFmtId="164" fontId="9" fillId="0" borderId="3" xfId="1" applyNumberFormat="1" applyFont="1" applyBorder="1" applyAlignment="1">
      <alignment horizontal="center" wrapText="1"/>
    </xf>
    <xf numFmtId="164" fontId="9" fillId="0" borderId="4" xfId="1" applyNumberFormat="1" applyFont="1" applyBorder="1" applyAlignment="1">
      <alignment horizontal="center" wrapText="1"/>
    </xf>
    <xf numFmtId="164" fontId="20" fillId="0" borderId="0" xfId="7" applyNumberFormat="1" applyFont="1" applyAlignment="1">
      <alignment horizontal="center"/>
    </xf>
    <xf numFmtId="164" fontId="19" fillId="0" borderId="0" xfId="6" applyNumberFormat="1" applyFont="1" applyAlignment="1">
      <alignment horizontal="center"/>
    </xf>
    <xf numFmtId="1" fontId="10" fillId="0" borderId="0" xfId="6" applyNumberFormat="1" applyFont="1" applyAlignment="1">
      <alignment horizontal="center"/>
    </xf>
    <xf numFmtId="164" fontId="21" fillId="0" borderId="0" xfId="6" applyNumberFormat="1" applyFont="1" applyAlignment="1">
      <alignment horizontal="center" wrapText="1"/>
    </xf>
    <xf numFmtId="2" fontId="9" fillId="0" borderId="0" xfId="6" applyNumberFormat="1" applyFont="1" applyAlignment="1">
      <alignment horizontal="left"/>
    </xf>
    <xf numFmtId="2" fontId="1" fillId="0" borderId="0" xfId="7" applyNumberFormat="1" applyAlignment="1">
      <alignment horizontal="center"/>
    </xf>
    <xf numFmtId="2" fontId="7" fillId="0" borderId="0" xfId="6" applyNumberFormat="1"/>
    <xf numFmtId="164" fontId="22" fillId="0" borderId="0" xfId="6" applyNumberFormat="1" applyFont="1" applyAlignment="1">
      <alignment horizontal="center"/>
    </xf>
    <xf numFmtId="164" fontId="14" fillId="0" borderId="0" xfId="1" applyNumberFormat="1" applyFont="1" applyBorder="1" applyAlignment="1">
      <alignment horizontal="center" wrapText="1"/>
    </xf>
    <xf numFmtId="0" fontId="0" fillId="0" borderId="0" xfId="0" applyBorder="1"/>
    <xf numFmtId="1" fontId="4" fillId="3" borderId="16" xfId="3" applyNumberFormat="1" applyFont="1" applyBorder="1" applyAlignment="1">
      <alignment horizontal="center" vertical="center"/>
    </xf>
    <xf numFmtId="164" fontId="7" fillId="0" borderId="15" xfId="6" applyNumberFormat="1" applyBorder="1" applyAlignment="1">
      <alignment horizontal="center" vertical="center" wrapText="1"/>
    </xf>
    <xf numFmtId="10" fontId="9" fillId="0" borderId="3" xfId="1" applyNumberFormat="1" applyFont="1" applyBorder="1" applyAlignment="1">
      <alignment horizontal="center"/>
    </xf>
    <xf numFmtId="164" fontId="9" fillId="0" borderId="0" xfId="6" applyNumberFormat="1" applyFont="1" applyBorder="1" applyAlignment="1">
      <alignment horizontal="center" wrapText="1"/>
    </xf>
    <xf numFmtId="164" fontId="25" fillId="5" borderId="21" xfId="6" applyNumberFormat="1" applyFont="1" applyFill="1" applyBorder="1" applyAlignment="1">
      <alignment horizontal="center" vertical="center" wrapText="1"/>
    </xf>
    <xf numFmtId="9" fontId="7" fillId="0" borderId="0" xfId="1" applyFont="1"/>
    <xf numFmtId="1" fontId="7" fillId="0" borderId="0" xfId="6" applyNumberFormat="1"/>
    <xf numFmtId="164" fontId="7" fillId="0" borderId="3" xfId="6" applyNumberFormat="1" applyBorder="1"/>
    <xf numFmtId="0" fontId="12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4" fontId="7" fillId="0" borderId="0" xfId="6" applyNumberFormat="1" applyFill="1" applyAlignment="1">
      <alignment horizontal="center"/>
    </xf>
    <xf numFmtId="3" fontId="7" fillId="0" borderId="0" xfId="6" applyNumberFormat="1" applyFill="1" applyAlignment="1">
      <alignment horizontal="center"/>
    </xf>
    <xf numFmtId="164" fontId="7" fillId="0" borderId="2" xfId="6" applyNumberFormat="1" applyBorder="1"/>
    <xf numFmtId="164" fontId="7" fillId="0" borderId="4" xfId="6" applyNumberFormat="1" applyBorder="1"/>
    <xf numFmtId="3" fontId="7" fillId="0" borderId="9" xfId="6" applyNumberFormat="1" applyBorder="1" applyAlignment="1">
      <alignment horizontal="center"/>
    </xf>
    <xf numFmtId="3" fontId="7" fillId="0" borderId="10" xfId="6" applyNumberFormat="1" applyBorder="1" applyAlignment="1">
      <alignment horizontal="center"/>
    </xf>
    <xf numFmtId="3" fontId="7" fillId="0" borderId="11" xfId="6" applyNumberForma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3" fontId="0" fillId="0" borderId="0" xfId="0" applyNumberFormat="1" applyFont="1" applyAlignment="1">
      <alignment vertical="center"/>
    </xf>
    <xf numFmtId="0" fontId="7" fillId="0" borderId="23" xfId="6" applyBorder="1"/>
    <xf numFmtId="166" fontId="0" fillId="6" borderId="21" xfId="1" applyNumberFormat="1" applyFont="1" applyFill="1" applyBorder="1" applyAlignment="1">
      <alignment horizontal="center" vertical="center"/>
    </xf>
    <xf numFmtId="0" fontId="7" fillId="6" borderId="23" xfId="6" applyFill="1" applyBorder="1"/>
    <xf numFmtId="9" fontId="9" fillId="0" borderId="5" xfId="1" applyNumberFormat="1" applyFont="1" applyFill="1" applyBorder="1" applyAlignment="1">
      <alignment horizontal="center"/>
    </xf>
    <xf numFmtId="9" fontId="9" fillId="0" borderId="0" xfId="1" applyNumberFormat="1" applyFont="1" applyFill="1" applyAlignment="1">
      <alignment horizontal="center"/>
    </xf>
    <xf numFmtId="9" fontId="7" fillId="5" borderId="21" xfId="1" applyFont="1" applyFill="1" applyBorder="1" applyAlignment="1">
      <alignment horizontal="center" vertical="center"/>
    </xf>
    <xf numFmtId="10" fontId="4" fillId="3" borderId="24" xfId="3" applyNumberFormat="1" applyFont="1" applyBorder="1" applyAlignment="1">
      <alignment horizontal="center" vertical="center"/>
    </xf>
    <xf numFmtId="10" fontId="4" fillId="3" borderId="25" xfId="3" applyNumberFormat="1" applyFont="1" applyBorder="1" applyAlignment="1">
      <alignment horizontal="center" vertical="center"/>
    </xf>
    <xf numFmtId="165" fontId="4" fillId="3" borderId="43" xfId="3" applyNumberFormat="1" applyFont="1" applyBorder="1" applyAlignment="1">
      <alignment horizontal="center" vertical="center"/>
    </xf>
    <xf numFmtId="9" fontId="7" fillId="5" borderId="17" xfId="1" applyFont="1" applyFill="1" applyBorder="1" applyAlignment="1">
      <alignment horizontal="center" vertical="center"/>
    </xf>
    <xf numFmtId="10" fontId="4" fillId="3" borderId="22" xfId="3" applyNumberFormat="1" applyFont="1" applyBorder="1" applyAlignment="1">
      <alignment horizontal="center" vertical="center"/>
    </xf>
    <xf numFmtId="165" fontId="4" fillId="3" borderId="27" xfId="3" applyNumberFormat="1" applyFont="1" applyBorder="1" applyAlignment="1">
      <alignment horizontal="center" vertical="center"/>
    </xf>
    <xf numFmtId="9" fontId="7" fillId="5" borderId="20" xfId="1" applyFont="1" applyFill="1" applyBorder="1" applyAlignment="1">
      <alignment horizontal="center" vertical="center"/>
    </xf>
    <xf numFmtId="9" fontId="12" fillId="4" borderId="21" xfId="5" applyNumberFormat="1" applyFont="1" applyBorder="1" applyAlignment="1">
      <alignment horizontal="center" vertical="center"/>
    </xf>
    <xf numFmtId="9" fontId="3" fillId="3" borderId="21" xfId="3" applyNumberFormat="1" applyFont="1" applyBorder="1" applyAlignment="1">
      <alignment horizontal="center" vertical="center"/>
    </xf>
    <xf numFmtId="10" fontId="4" fillId="3" borderId="43" xfId="3" applyNumberFormat="1" applyFont="1" applyBorder="1" applyAlignment="1">
      <alignment horizontal="center" vertical="center"/>
    </xf>
    <xf numFmtId="9" fontId="3" fillId="3" borderId="17" xfId="3" applyNumberFormat="1" applyFont="1" applyBorder="1" applyAlignment="1">
      <alignment horizontal="center" vertical="center"/>
    </xf>
    <xf numFmtId="9" fontId="3" fillId="3" borderId="20" xfId="3" applyNumberFormat="1" applyFont="1" applyBorder="1" applyAlignment="1">
      <alignment horizontal="center" vertical="center"/>
    </xf>
    <xf numFmtId="164" fontId="17" fillId="0" borderId="13" xfId="6" applyNumberFormat="1" applyFont="1" applyFill="1" applyBorder="1" applyAlignment="1">
      <alignment horizontal="center" vertical="center" wrapText="1"/>
    </xf>
    <xf numFmtId="1" fontId="26" fillId="0" borderId="0" xfId="6" applyNumberFormat="1" applyFont="1" applyBorder="1" applyAlignment="1">
      <alignment vertical="center" textRotation="90"/>
    </xf>
    <xf numFmtId="164" fontId="7" fillId="0" borderId="30" xfId="6" applyNumberFormat="1" applyBorder="1" applyAlignment="1">
      <alignment horizontal="center" vertical="center" wrapText="1"/>
    </xf>
    <xf numFmtId="10" fontId="14" fillId="0" borderId="3" xfId="1" applyNumberFormat="1" applyFont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0" fontId="7" fillId="6" borderId="46" xfId="6" applyFill="1" applyBorder="1"/>
    <xf numFmtId="167" fontId="4" fillId="3" borderId="27" xfId="8" applyNumberFormat="1" applyFont="1" applyFill="1" applyBorder="1" applyAlignment="1">
      <alignment horizontal="center" vertical="center"/>
    </xf>
    <xf numFmtId="164" fontId="7" fillId="0" borderId="2" xfId="6" applyNumberFormat="1" applyFont="1" applyBorder="1" applyAlignment="1">
      <alignment horizontal="center" vertical="center" wrapText="1"/>
    </xf>
    <xf numFmtId="9" fontId="12" fillId="4" borderId="17" xfId="5" applyNumberFormat="1" applyFont="1" applyBorder="1" applyAlignment="1">
      <alignment horizontal="center" vertical="center"/>
    </xf>
    <xf numFmtId="164" fontId="7" fillId="0" borderId="22" xfId="6" applyNumberFormat="1" applyFont="1" applyBorder="1" applyAlignment="1">
      <alignment horizontal="center" vertical="center" wrapText="1"/>
    </xf>
    <xf numFmtId="164" fontId="7" fillId="0" borderId="25" xfId="6" applyNumberFormat="1" applyFont="1" applyBorder="1" applyAlignment="1">
      <alignment horizontal="center" vertical="center" wrapText="1"/>
    </xf>
    <xf numFmtId="164" fontId="7" fillId="0" borderId="27" xfId="6" applyNumberFormat="1" applyFont="1" applyBorder="1" applyAlignment="1">
      <alignment horizontal="center" vertical="center" wrapText="1"/>
    </xf>
    <xf numFmtId="0" fontId="23" fillId="0" borderId="42" xfId="4" applyFont="1" applyBorder="1" applyAlignment="1">
      <alignment horizontal="center" vertical="center"/>
    </xf>
    <xf numFmtId="0" fontId="23" fillId="0" borderId="18" xfId="4" applyFont="1" applyBorder="1" applyAlignment="1">
      <alignment horizontal="center" vertical="center"/>
    </xf>
    <xf numFmtId="0" fontId="23" fillId="0" borderId="19" xfId="4" applyFont="1" applyBorder="1" applyAlignment="1">
      <alignment horizontal="center" vertical="center"/>
    </xf>
    <xf numFmtId="164" fontId="9" fillId="0" borderId="0" xfId="6" applyNumberFormat="1" applyFont="1" applyAlignment="1">
      <alignment horizontal="center" vertical="center"/>
    </xf>
    <xf numFmtId="1" fontId="3" fillId="3" borderId="49" xfId="3" applyNumberFormat="1" applyBorder="1" applyAlignment="1">
      <alignment horizontal="center" vertical="center"/>
    </xf>
    <xf numFmtId="1" fontId="3" fillId="3" borderId="22" xfId="3" applyNumberFormat="1" applyBorder="1" applyAlignment="1">
      <alignment horizontal="center" vertical="center"/>
    </xf>
    <xf numFmtId="164" fontId="7" fillId="0" borderId="0" xfId="6" applyNumberFormat="1" applyFont="1" applyAlignment="1">
      <alignment horizontal="center" vertical="center"/>
    </xf>
    <xf numFmtId="164" fontId="7" fillId="0" borderId="0" xfId="6" applyNumberFormat="1" applyFont="1" applyAlignment="1">
      <alignment vertical="center"/>
    </xf>
    <xf numFmtId="10" fontId="9" fillId="0" borderId="0" xfId="1" applyNumberFormat="1" applyFont="1" applyAlignment="1">
      <alignment horizontal="center" vertical="center"/>
    </xf>
    <xf numFmtId="1" fontId="3" fillId="3" borderId="53" xfId="3" applyNumberFormat="1" applyBorder="1" applyAlignment="1">
      <alignment horizontal="center" vertical="center"/>
    </xf>
    <xf numFmtId="3" fontId="3" fillId="3" borderId="50" xfId="1" applyNumberFormat="1" applyFont="1" applyFill="1" applyBorder="1" applyAlignment="1">
      <alignment horizontal="center" vertical="center"/>
    </xf>
    <xf numFmtId="3" fontId="3" fillId="3" borderId="25" xfId="1" applyNumberFormat="1" applyFont="1" applyFill="1" applyBorder="1" applyAlignment="1">
      <alignment horizontal="center" vertical="center"/>
    </xf>
    <xf numFmtId="3" fontId="3" fillId="3" borderId="51" xfId="1" applyNumberFormat="1" applyFont="1" applyFill="1" applyBorder="1" applyAlignment="1">
      <alignment horizontal="center" vertical="center"/>
    </xf>
    <xf numFmtId="3" fontId="3" fillId="3" borderId="27" xfId="1" applyNumberFormat="1" applyFont="1" applyFill="1" applyBorder="1" applyAlignment="1">
      <alignment horizontal="center" vertical="center"/>
    </xf>
    <xf numFmtId="1" fontId="3" fillId="3" borderId="25" xfId="3" applyNumberFormat="1" applyBorder="1" applyAlignment="1">
      <alignment horizontal="center" vertical="center"/>
    </xf>
    <xf numFmtId="3" fontId="7" fillId="0" borderId="0" xfId="6" applyNumberFormat="1" applyAlignment="1">
      <alignment horizontal="center" vertical="center"/>
    </xf>
    <xf numFmtId="3" fontId="3" fillId="3" borderId="22" xfId="1" applyNumberFormat="1" applyFont="1" applyFill="1" applyBorder="1" applyAlignment="1">
      <alignment horizontal="center" vertical="center"/>
    </xf>
    <xf numFmtId="165" fontId="3" fillId="3" borderId="22" xfId="3" applyNumberFormat="1" applyBorder="1" applyAlignment="1">
      <alignment horizontal="center" vertical="center"/>
    </xf>
    <xf numFmtId="164" fontId="23" fillId="0" borderId="44" xfId="4" applyNumberFormat="1" applyFont="1" applyBorder="1" applyAlignment="1">
      <alignment horizontal="center" vertical="center"/>
    </xf>
    <xf numFmtId="165" fontId="3" fillId="3" borderId="25" xfId="3" applyNumberFormat="1" applyBorder="1" applyAlignment="1">
      <alignment horizontal="center" vertical="center"/>
    </xf>
    <xf numFmtId="164" fontId="23" fillId="0" borderId="45" xfId="4" applyNumberFormat="1" applyFont="1" applyBorder="1" applyAlignment="1">
      <alignment horizontal="center" vertical="center"/>
    </xf>
    <xf numFmtId="165" fontId="3" fillId="3" borderId="27" xfId="3" applyNumberFormat="1" applyBorder="1" applyAlignment="1">
      <alignment horizontal="center" vertical="center"/>
    </xf>
    <xf numFmtId="1" fontId="3" fillId="3" borderId="50" xfId="3" applyNumberFormat="1" applyBorder="1" applyAlignment="1">
      <alignment horizontal="center" vertical="center"/>
    </xf>
    <xf numFmtId="0" fontId="23" fillId="0" borderId="56" xfId="4" applyFont="1" applyBorder="1" applyAlignment="1">
      <alignment horizontal="center" vertical="center"/>
    </xf>
    <xf numFmtId="3" fontId="3" fillId="3" borderId="49" xfId="1" applyNumberFormat="1" applyFont="1" applyFill="1" applyBorder="1" applyAlignment="1">
      <alignment horizontal="center" vertical="center"/>
    </xf>
    <xf numFmtId="164" fontId="23" fillId="0" borderId="52" xfId="4" applyNumberFormat="1" applyFont="1" applyBorder="1" applyAlignment="1">
      <alignment horizontal="center" vertical="center"/>
    </xf>
    <xf numFmtId="166" fontId="3" fillId="3" borderId="50" xfId="1" applyNumberFormat="1" applyFont="1" applyFill="1" applyBorder="1" applyAlignment="1">
      <alignment horizontal="center" vertical="center"/>
    </xf>
    <xf numFmtId="166" fontId="3" fillId="3" borderId="25" xfId="1" applyNumberFormat="1" applyFont="1" applyFill="1" applyBorder="1" applyAlignment="1">
      <alignment horizontal="center" vertical="center"/>
    </xf>
    <xf numFmtId="166" fontId="3" fillId="3" borderId="53" xfId="1" applyNumberFormat="1" applyFont="1" applyFill="1" applyBorder="1" applyAlignment="1">
      <alignment horizontal="center" vertical="center"/>
    </xf>
    <xf numFmtId="9" fontId="27" fillId="0" borderId="21" xfId="1" applyFont="1" applyBorder="1" applyAlignment="1">
      <alignment horizontal="center"/>
    </xf>
    <xf numFmtId="0" fontId="28" fillId="0" borderId="0" xfId="0" applyFont="1" applyAlignment="1">
      <alignment vertical="center" wrapText="1"/>
    </xf>
    <xf numFmtId="1" fontId="9" fillId="0" borderId="0" xfId="6" applyNumberFormat="1" applyFont="1" applyFill="1" applyBorder="1" applyAlignment="1">
      <alignment horizontal="right"/>
    </xf>
    <xf numFmtId="164" fontId="1" fillId="0" borderId="0" xfId="7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 wrapText="1"/>
    </xf>
    <xf numFmtId="164" fontId="7" fillId="0" borderId="0" xfId="6" applyNumberFormat="1" applyFont="1" applyFill="1" applyBorder="1"/>
    <xf numFmtId="166" fontId="9" fillId="0" borderId="0" xfId="1" applyNumberFormat="1" applyFont="1" applyFill="1" applyBorder="1" applyAlignment="1">
      <alignment horizontal="center"/>
    </xf>
    <xf numFmtId="0" fontId="0" fillId="9" borderId="0" xfId="0" applyFill="1"/>
    <xf numFmtId="0" fontId="0" fillId="10" borderId="0" xfId="0" applyFill="1"/>
    <xf numFmtId="0" fontId="7" fillId="0" borderId="47" xfId="6" applyBorder="1" applyAlignment="1">
      <alignment horizontal="center"/>
    </xf>
    <xf numFmtId="9" fontId="7" fillId="0" borderId="47" xfId="1" applyFont="1" applyBorder="1" applyAlignment="1">
      <alignment horizontal="center"/>
    </xf>
    <xf numFmtId="1" fontId="7" fillId="0" borderId="47" xfId="6" applyNumberFormat="1" applyBorder="1" applyAlignment="1">
      <alignment horizontal="center"/>
    </xf>
    <xf numFmtId="166" fontId="7" fillId="0" borderId="47" xfId="1" applyNumberFormat="1" applyFont="1" applyBorder="1" applyAlignment="1">
      <alignment horizontal="center"/>
    </xf>
    <xf numFmtId="165" fontId="7" fillId="0" borderId="47" xfId="6" applyNumberFormat="1" applyBorder="1" applyAlignment="1">
      <alignment horizontal="center"/>
    </xf>
    <xf numFmtId="9" fontId="9" fillId="8" borderId="48" xfId="2" applyNumberFormat="1" applyFont="1" applyFill="1" applyBorder="1" applyAlignment="1">
      <alignment horizontal="center"/>
    </xf>
    <xf numFmtId="0" fontId="7" fillId="0" borderId="15" xfId="6" applyBorder="1" applyAlignment="1">
      <alignment horizontal="center"/>
    </xf>
    <xf numFmtId="9" fontId="7" fillId="0" borderId="15" xfId="1" applyFont="1" applyBorder="1" applyAlignment="1">
      <alignment horizontal="center"/>
    </xf>
    <xf numFmtId="1" fontId="7" fillId="0" borderId="15" xfId="6" applyNumberFormat="1" applyBorder="1" applyAlignment="1">
      <alignment horizontal="center"/>
    </xf>
    <xf numFmtId="166" fontId="7" fillId="0" borderId="15" xfId="1" applyNumberFormat="1" applyFont="1" applyBorder="1" applyAlignment="1">
      <alignment horizontal="center"/>
    </xf>
    <xf numFmtId="165" fontId="7" fillId="0" borderId="15" xfId="6" applyNumberFormat="1" applyBorder="1" applyAlignment="1">
      <alignment horizontal="center"/>
    </xf>
    <xf numFmtId="164" fontId="7" fillId="0" borderId="0" xfId="6" applyNumberFormat="1" applyAlignment="1">
      <alignment horizontal="center"/>
    </xf>
    <xf numFmtId="1" fontId="9" fillId="8" borderId="15" xfId="2" applyNumberFormat="1" applyFont="1" applyFill="1" applyBorder="1" applyAlignment="1">
      <alignment horizontal="center"/>
    </xf>
    <xf numFmtId="166" fontId="9" fillId="8" borderId="15" xfId="2" applyNumberFormat="1" applyFont="1" applyFill="1" applyBorder="1" applyAlignment="1">
      <alignment horizontal="center"/>
    </xf>
    <xf numFmtId="165" fontId="9" fillId="8" borderId="15" xfId="2" applyNumberFormat="1" applyFont="1" applyFill="1" applyBorder="1" applyAlignment="1">
      <alignment horizontal="center"/>
    </xf>
    <xf numFmtId="0" fontId="9" fillId="8" borderId="15" xfId="2" applyFont="1" applyFill="1" applyBorder="1" applyAlignment="1">
      <alignment horizontal="center"/>
    </xf>
    <xf numFmtId="9" fontId="9" fillId="8" borderId="30" xfId="2" applyNumberFormat="1" applyFont="1" applyFill="1" applyBorder="1" applyAlignment="1">
      <alignment horizontal="center"/>
    </xf>
    <xf numFmtId="164" fontId="10" fillId="0" borderId="0" xfId="6" applyNumberFormat="1" applyFont="1" applyAlignment="1">
      <alignment horizontal="center" wrapText="1"/>
    </xf>
    <xf numFmtId="164" fontId="19" fillId="0" borderId="0" xfId="6" applyNumberFormat="1" applyFont="1" applyAlignment="1">
      <alignment horizontal="center" wrapText="1"/>
    </xf>
    <xf numFmtId="0" fontId="29" fillId="9" borderId="0" xfId="0" applyFont="1" applyFill="1" applyAlignment="1">
      <alignment horizontal="center" vertical="center" wrapText="1"/>
    </xf>
    <xf numFmtId="1" fontId="26" fillId="0" borderId="0" xfId="6" applyNumberFormat="1" applyFont="1" applyBorder="1" applyAlignment="1">
      <alignment horizontal="right" vertical="center" textRotation="90" wrapText="1"/>
    </xf>
    <xf numFmtId="0" fontId="0" fillId="0" borderId="3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164" fontId="9" fillId="0" borderId="13" xfId="6" applyNumberFormat="1" applyFont="1" applyFill="1" applyBorder="1" applyAlignment="1">
      <alignment horizontal="center" vertical="center" wrapText="1"/>
    </xf>
    <xf numFmtId="164" fontId="9" fillId="0" borderId="14" xfId="6" applyNumberFormat="1" applyFont="1" applyFill="1" applyBorder="1" applyAlignment="1">
      <alignment horizontal="center" vertical="center" wrapText="1"/>
    </xf>
    <xf numFmtId="164" fontId="9" fillId="0" borderId="28" xfId="6" applyNumberFormat="1" applyFont="1" applyFill="1" applyBorder="1" applyAlignment="1">
      <alignment horizontal="center" vertical="center" wrapText="1"/>
    </xf>
    <xf numFmtId="164" fontId="9" fillId="0" borderId="13" xfId="6" applyNumberFormat="1" applyFont="1" applyFill="1" applyBorder="1" applyAlignment="1">
      <alignment horizontal="center"/>
    </xf>
    <xf numFmtId="164" fontId="9" fillId="0" borderId="14" xfId="6" applyNumberFormat="1" applyFont="1" applyFill="1" applyBorder="1" applyAlignment="1">
      <alignment horizontal="center"/>
    </xf>
    <xf numFmtId="164" fontId="9" fillId="0" borderId="28" xfId="6" applyNumberFormat="1" applyFont="1" applyFill="1" applyBorder="1" applyAlignment="1">
      <alignment horizontal="center"/>
    </xf>
    <xf numFmtId="164" fontId="9" fillId="0" borderId="9" xfId="6" applyNumberFormat="1" applyFont="1" applyFill="1" applyBorder="1" applyAlignment="1">
      <alignment horizontal="center" vertical="center" wrapText="1"/>
    </xf>
    <xf numFmtId="164" fontId="9" fillId="0" borderId="10" xfId="6" applyNumberFormat="1" applyFont="1" applyFill="1" applyBorder="1" applyAlignment="1">
      <alignment horizontal="center" vertical="center" wrapText="1"/>
    </xf>
    <xf numFmtId="164" fontId="9" fillId="0" borderId="11" xfId="6" applyNumberFormat="1" applyFont="1" applyFill="1" applyBorder="1" applyAlignment="1">
      <alignment horizontal="center" vertical="center" wrapText="1"/>
    </xf>
    <xf numFmtId="164" fontId="9" fillId="0" borderId="2" xfId="6" applyNumberFormat="1" applyFont="1" applyFill="1" applyBorder="1" applyAlignment="1">
      <alignment horizontal="center"/>
    </xf>
    <xf numFmtId="164" fontId="9" fillId="0" borderId="3" xfId="6" applyNumberFormat="1" applyFont="1" applyFill="1" applyBorder="1" applyAlignment="1">
      <alignment horizontal="center"/>
    </xf>
    <xf numFmtId="164" fontId="9" fillId="0" borderId="4" xfId="6" applyNumberFormat="1" applyFont="1" applyFill="1" applyBorder="1" applyAlignment="1">
      <alignment horizontal="center"/>
    </xf>
    <xf numFmtId="10" fontId="14" fillId="0" borderId="2" xfId="1" applyNumberFormat="1" applyFont="1" applyBorder="1" applyAlignment="1">
      <alignment horizontal="center" wrapText="1"/>
    </xf>
    <xf numFmtId="10" fontId="14" fillId="0" borderId="3" xfId="1" applyNumberFormat="1" applyFont="1" applyBorder="1" applyAlignment="1">
      <alignment horizontal="center" wrapText="1"/>
    </xf>
    <xf numFmtId="10" fontId="14" fillId="0" borderId="4" xfId="1" applyNumberFormat="1" applyFont="1" applyBorder="1" applyAlignment="1">
      <alignment horizontal="center" wrapText="1"/>
    </xf>
    <xf numFmtId="10" fontId="14" fillId="0" borderId="2" xfId="1" applyNumberFormat="1" applyFont="1" applyBorder="1" applyAlignment="1">
      <alignment horizontal="center"/>
    </xf>
    <xf numFmtId="10" fontId="14" fillId="0" borderId="3" xfId="1" applyNumberFormat="1" applyFont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</cellXfs>
  <cellStyles count="9">
    <cellStyle name="60% - Accent2" xfId="5" builtinId="36"/>
    <cellStyle name="Bad" xfId="2" builtinId="27"/>
    <cellStyle name="Calculation" xfId="3" builtinId="22"/>
    <cellStyle name="Currency" xfId="8" builtinId="4"/>
    <cellStyle name="Explanatory Text" xfId="4" builtinId="53"/>
    <cellStyle name="Normal" xfId="0" builtinId="0"/>
    <cellStyle name="Normal 2" xfId="6" xr:uid="{4961B10C-424A-44DA-921E-CFE516F12C0C}"/>
    <cellStyle name="Normal 3" xfId="7" xr:uid="{F6BC5C87-39AF-4787-B4CC-B9E7F6ADF6DA}"/>
    <cellStyle name="Percent" xfId="1" builtinId="5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Cooling Tower Baseline</a:t>
            </a:r>
            <a:r>
              <a:rPr lang="en-US" sz="1600" b="1" baseline="0"/>
              <a:t> </a:t>
            </a:r>
            <a:r>
              <a:rPr lang="en-US" sz="1600" b="1"/>
              <a:t>Water Use Forecast</a:t>
            </a:r>
            <a:r>
              <a:rPr lang="en-US" sz="1600" b="1" baseline="0"/>
              <a:t> from User Entries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7"/>
          <c:order val="0"/>
          <c:tx>
            <c:v>Baseline Water Use Forecast</c:v>
          </c:tx>
          <c:spPr>
            <a:ln w="50800" cap="rnd">
              <a:solidFill>
                <a:srgbClr val="0070C0"/>
              </a:solidFill>
              <a:round/>
            </a:ln>
            <a:effectLst>
              <a:glow rad="25400">
                <a:srgbClr val="4472C4">
                  <a:satMod val="175000"/>
                  <a:alpha val="40000"/>
                </a:srgbClr>
              </a:glow>
            </a:effectLst>
          </c:spPr>
          <c:marker>
            <c:symbol val="none"/>
          </c:marker>
          <c:xVal>
            <c:numRef>
              <c:f>'Scenario 1 Calcs'!$A$12:$A$52</c:f>
              <c:numCache>
                <c:formatCode>0</c:formatCode>
                <c:ptCount val="41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'Scenario 1 Calcs'!$D$12:$D$52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0A-4436-9B0D-B2F9E50C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23759"/>
        <c:axId val="218202751"/>
        <c:extLst/>
      </c:scatterChart>
      <c:valAx>
        <c:axId val="305423759"/>
        <c:scaling>
          <c:orientation val="minMax"/>
          <c:max val="2040"/>
          <c:min val="202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02751"/>
        <c:crosses val="autoZero"/>
        <c:crossBetween val="midCat"/>
      </c:valAx>
      <c:valAx>
        <c:axId val="21820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Cooling Tower Annual Water Use (Mgal/year)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23759"/>
        <c:crosses val="autoZero"/>
        <c:crossBetween val="midCat"/>
      </c:valAx>
      <c:spPr>
        <a:noFill/>
        <a:ln>
          <a:solidFill>
            <a:schemeClr val="accent3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'Scenario 1 Calcs'!$CX$9</c:f>
              <c:strCache>
                <c:ptCount val="1"/>
                <c:pt idx="0">
                  <c:v>Mid Savings Slow Market Total Cumulative Cost Estimate Scenario 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'Scenario 1 Calcs'!$A$10:$A$50</c:f>
              <c:numCache>
                <c:formatCode>0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'Scenario 1 Calcs'!$CX$10:$CX$50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D-40A8-8758-34B6EDED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553568"/>
        <c:axId val="713544416"/>
      </c:scatterChart>
      <c:valAx>
        <c:axId val="71355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44416"/>
        <c:crosses val="autoZero"/>
        <c:crossBetween val="midCat"/>
      </c:valAx>
      <c:valAx>
        <c:axId val="71354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5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'Scenario 2 Calcs'!$W$9</c:f>
              <c:strCache>
                <c:ptCount val="1"/>
                <c:pt idx="0">
                  <c:v>Mid Savings Mid Market Total Water Savings Scenario 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Calcs'!$W$10:$W$50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E-4D80-8520-D661B7C5F565}"/>
            </c:ext>
          </c:extLst>
        </c:ser>
        <c:ser>
          <c:idx val="1"/>
          <c:order val="1"/>
          <c:tx>
            <c:strRef>
              <c:f>'Scenario 2 Calcs'!$AH$9</c:f>
              <c:strCache>
                <c:ptCount val="1"/>
                <c:pt idx="0">
                  <c:v>High Savings Fast Market Total Water Savings Scenario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Calcs'!$AH$10:$AH$50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E-4D80-8520-D661B7C5F565}"/>
            </c:ext>
          </c:extLst>
        </c:ser>
        <c:ser>
          <c:idx val="2"/>
          <c:order val="2"/>
          <c:tx>
            <c:strRef>
              <c:f>'Scenario 2 Calcs'!$AP$9</c:f>
              <c:strCache>
                <c:ptCount val="1"/>
                <c:pt idx="0">
                  <c:v>Low Savings Slow Total Water Savings Scenario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Calcs'!$AP$10:$AP$50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E-4D80-8520-D661B7C5F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787744"/>
        <c:axId val="1996781152"/>
      </c:scatterChart>
      <c:valAx>
        <c:axId val="109278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781152"/>
        <c:crosses val="autoZero"/>
        <c:crossBetween val="midCat"/>
      </c:valAx>
      <c:valAx>
        <c:axId val="199678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787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'Growth Model Examples'!$B$8</c:f>
              <c:strCache>
                <c:ptCount val="1"/>
                <c:pt idx="0">
                  <c:v>Water Use Forecast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'Growth Model Examples'!$A$9:$A$87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'Growth Model Examples'!$B$9:$B$87</c:f>
              <c:numCache>
                <c:formatCode>0.0</c:formatCode>
                <c:ptCount val="79"/>
                <c:pt idx="0">
                  <c:v>3.2671836459030601E-4</c:v>
                </c:pt>
                <c:pt idx="1">
                  <c:v>4.2507067134067711E-4</c:v>
                </c:pt>
                <c:pt idx="2">
                  <c:v>5.5302989279937265E-4</c:v>
                </c:pt>
                <c:pt idx="3">
                  <c:v>7.1950846090373943E-4</c:v>
                </c:pt>
                <c:pt idx="4">
                  <c:v>9.3610159709101026E-4</c:v>
                </c:pt>
                <c:pt idx="5">
                  <c:v>1.2178948216927665E-3</c:v>
                </c:pt>
                <c:pt idx="6">
                  <c:v>1.5845144833406266E-3</c:v>
                </c:pt>
                <c:pt idx="7">
                  <c:v>2.0614944183705575E-3</c:v>
                </c:pt>
                <c:pt idx="8">
                  <c:v>2.6820538275842409E-3</c:v>
                </c:pt>
                <c:pt idx="9">
                  <c:v>3.4894100280666862E-3</c:v>
                </c:pt>
                <c:pt idx="10">
                  <c:v>4.5397868702394817E-3</c:v>
                </c:pt>
                <c:pt idx="11">
                  <c:v>5.9063278592077495E-3</c:v>
                </c:pt>
                <c:pt idx="12">
                  <c:v>7.6841856840133005E-3</c:v>
                </c:pt>
                <c:pt idx="13">
                  <c:v>9.9971412064832066E-3</c:v>
                </c:pt>
                <c:pt idx="14">
                  <c:v>1.3006210489592718E-2</c:v>
                </c:pt>
                <c:pt idx="15">
                  <c:v>1.6920835222379083E-2</c:v>
                </c:pt>
                <c:pt idx="16">
                  <c:v>2.2013428970112159E-2</c:v>
                </c:pt>
                <c:pt idx="17">
                  <c:v>2.8638280569438734E-2</c:v>
                </c:pt>
                <c:pt idx="18">
                  <c:v>3.7256111270963288E-2</c:v>
                </c:pt>
                <c:pt idx="19">
                  <c:v>4.8465962163390941E-2</c:v>
                </c:pt>
                <c:pt idx="20">
                  <c:v>6.3046575554011497E-2</c:v>
                </c:pt>
                <c:pt idx="21">
                  <c:v>8.2010055685131533E-2</c:v>
                </c:pt>
                <c:pt idx="22">
                  <c:v>0.10667138266595089</c:v>
                </c:pt>
                <c:pt idx="23">
                  <c:v>0.13873834509605842</c:v>
                </c:pt>
                <c:pt idx="24">
                  <c:v>0.18042768939280052</c:v>
                </c:pt>
                <c:pt idx="25">
                  <c:v>0.23461479091170645</c:v>
                </c:pt>
                <c:pt idx="26">
                  <c:v>0.30502595145392775</c:v>
                </c:pt>
                <c:pt idx="27">
                  <c:v>0.39648450055507567</c:v>
                </c:pt>
                <c:pt idx="28">
                  <c:v>0.51522413025527669</c:v>
                </c:pt>
                <c:pt idx="29">
                  <c:v>0.66928509242848122</c:v>
                </c:pt>
                <c:pt idx="30">
                  <c:v>0.86901055815685879</c:v>
                </c:pt>
                <c:pt idx="31">
                  <c:v>1.1276606949940629</c:v>
                </c:pt>
                <c:pt idx="32">
                  <c:v>1.4621593179194718</c:v>
                </c:pt>
                <c:pt idx="33">
                  <c:v>1.8939797668871989</c:v>
                </c:pt>
                <c:pt idx="34">
                  <c:v>2.4501589770753469</c:v>
                </c:pt>
                <c:pt idx="35">
                  <c:v>3.1643957085698418</c:v>
                </c:pt>
                <c:pt idx="36">
                  <c:v>4.0781328129272794</c:v>
                </c:pt>
                <c:pt idx="37">
                  <c:v>5.241435386145838</c:v>
                </c:pt>
                <c:pt idx="38">
                  <c:v>6.713349888458211</c:v>
                </c:pt>
                <c:pt idx="39">
                  <c:v>8.5612663538442604</c:v>
                </c:pt>
                <c:pt idx="40">
                  <c:v>10.858632159046053</c:v>
                </c:pt>
                <c:pt idx="41">
                  <c:v>13.680249701313812</c:v>
                </c:pt>
                <c:pt idx="42">
                  <c:v>17.094461198713205</c:v>
                </c:pt>
                <c:pt idx="43">
                  <c:v>21.151966829578214</c:v>
                </c:pt>
                <c:pt idx="44">
                  <c:v>25.872008570676059</c:v>
                </c:pt>
                <c:pt idx="45">
                  <c:v>31.228169079360697</c:v>
                </c:pt>
                <c:pt idx="46">
                  <c:v>37.1376580784327</c:v>
                </c:pt>
                <c:pt idx="47">
                  <c:v>43.458758678666698</c:v>
                </c:pt>
                <c:pt idx="48">
                  <c:v>50</c:v>
                </c:pt>
                <c:pt idx="49">
                  <c:v>56.541241321333302</c:v>
                </c:pt>
                <c:pt idx="50">
                  <c:v>62.8623419215673</c:v>
                </c:pt>
                <c:pt idx="51">
                  <c:v>68.771830920639303</c:v>
                </c:pt>
                <c:pt idx="52">
                  <c:v>74.127991429323941</c:v>
                </c:pt>
                <c:pt idx="53">
                  <c:v>78.848033170421786</c:v>
                </c:pt>
                <c:pt idx="54">
                  <c:v>82.905538801286795</c:v>
                </c:pt>
                <c:pt idx="55">
                  <c:v>86.319750298686188</c:v>
                </c:pt>
                <c:pt idx="56">
                  <c:v>89.141367840953947</c:v>
                </c:pt>
                <c:pt idx="57">
                  <c:v>91.43873364615574</c:v>
                </c:pt>
                <c:pt idx="58">
                  <c:v>93.286650111541789</c:v>
                </c:pt>
                <c:pt idx="59">
                  <c:v>94.758564613854148</c:v>
                </c:pt>
                <c:pt idx="60">
                  <c:v>95.921867187072721</c:v>
                </c:pt>
                <c:pt idx="61">
                  <c:v>96.835604291430158</c:v>
                </c:pt>
                <c:pt idx="62">
                  <c:v>97.549841022924667</c:v>
                </c:pt>
                <c:pt idx="63">
                  <c:v>98.106020233112801</c:v>
                </c:pt>
                <c:pt idx="64">
                  <c:v>98.537840682080542</c:v>
                </c:pt>
                <c:pt idx="65">
                  <c:v>98.872339305005937</c:v>
                </c:pt>
                <c:pt idx="66">
                  <c:v>99.130989441843141</c:v>
                </c:pt>
                <c:pt idx="67">
                  <c:v>99.330714907571519</c:v>
                </c:pt>
                <c:pt idx="68">
                  <c:v>99.484775869744723</c:v>
                </c:pt>
                <c:pt idx="69">
                  <c:v>99.603515499444939</c:v>
                </c:pt>
                <c:pt idx="70">
                  <c:v>99.694974048546058</c:v>
                </c:pt>
                <c:pt idx="71">
                  <c:v>99.765385209088294</c:v>
                </c:pt>
                <c:pt idx="72">
                  <c:v>99.819572310607185</c:v>
                </c:pt>
                <c:pt idx="73">
                  <c:v>99.861261654903942</c:v>
                </c:pt>
                <c:pt idx="74">
                  <c:v>99.893328617334049</c:v>
                </c:pt>
                <c:pt idx="75">
                  <c:v>99.917989944314868</c:v>
                </c:pt>
                <c:pt idx="76">
                  <c:v>99.936953424445989</c:v>
                </c:pt>
                <c:pt idx="77">
                  <c:v>99.951534037836609</c:v>
                </c:pt>
                <c:pt idx="78">
                  <c:v>99.962743888729051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F-4021-82F1-5172C5122841}"/>
            </c:ext>
          </c:extLst>
        </c:ser>
        <c:ser>
          <c:idx val="1"/>
          <c:order val="1"/>
          <c:tx>
            <c:strRef>
              <c:f>'Growth Model Examples'!$C$8</c:f>
              <c:strCache>
                <c:ptCount val="1"/>
                <c:pt idx="0">
                  <c:v>Water Use Reduction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'Growth Model Examples'!$A$9:$A$87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'Growth Model Examples'!$C$9:$C$87</c:f>
              <c:numCache>
                <c:formatCode>0.0</c:formatCode>
                <c:ptCount val="79"/>
                <c:pt idx="0">
                  <c:v>6.2080758311822137E-9</c:v>
                </c:pt>
                <c:pt idx="1">
                  <c:v>9.2613596791579766E-9</c:v>
                </c:pt>
                <c:pt idx="2">
                  <c:v>1.3816325861171208E-8</c:v>
                </c:pt>
                <c:pt idx="3">
                  <c:v>2.0611537365766708E-8</c:v>
                </c:pt>
                <c:pt idx="4">
                  <c:v>3.0748799062507715E-8</c:v>
                </c:pt>
                <c:pt idx="5">
                  <c:v>4.5871816567455426E-8</c:v>
                </c:pt>
                <c:pt idx="6">
                  <c:v>6.8432710165211574E-8</c:v>
                </c:pt>
                <c:pt idx="7">
                  <c:v>1.0208960610214035E-7</c:v>
                </c:pt>
                <c:pt idx="8">
                  <c:v>1.5229979410946726E-7</c:v>
                </c:pt>
                <c:pt idx="9">
                  <c:v>2.2720459469383059E-7</c:v>
                </c:pt>
                <c:pt idx="10">
                  <c:v>3.3894942141898809E-7</c:v>
                </c:pt>
                <c:pt idx="11">
                  <c:v>5.0565310871775182E-7</c:v>
                </c:pt>
                <c:pt idx="12">
                  <c:v>7.5434577695432381E-7</c:v>
                </c:pt>
                <c:pt idx="13">
                  <c:v>1.12535161989058E-6</c:v>
                </c:pt>
                <c:pt idx="14">
                  <c:v>1.6788272478862609E-6</c:v>
                </c:pt>
                <c:pt idx="15">
                  <c:v>2.5045157450165334E-6</c:v>
                </c:pt>
                <c:pt idx="16">
                  <c:v>3.7362979821153885E-6</c:v>
                </c:pt>
                <c:pt idx="17">
                  <c:v>5.5739005855315327E-6</c:v>
                </c:pt>
                <c:pt idx="18">
                  <c:v>8.3152802776709223E-6</c:v>
                </c:pt>
                <c:pt idx="19">
                  <c:v>1.2404935411325368E-5</c:v>
                </c:pt>
                <c:pt idx="20">
                  <c:v>1.8505977729788015E-5</c:v>
                </c:pt>
                <c:pt idx="21">
                  <c:v>2.7607649503380571E-5</c:v>
                </c:pt>
                <c:pt idx="22">
                  <c:v>4.1185717449820913E-5</c:v>
                </c:pt>
                <c:pt idx="23">
                  <c:v>6.1441746021628774E-5</c:v>
                </c:pt>
                <c:pt idx="24">
                  <c:v>9.1660037197627275E-5</c:v>
                </c:pt>
                <c:pt idx="25">
                  <c:v>1.367400908467431E-4</c:v>
                </c:pt>
                <c:pt idx="26">
                  <c:v>2.0399087279976413E-4</c:v>
                </c:pt>
                <c:pt idx="27">
                  <c:v>3.0431556900722967E-4</c:v>
                </c:pt>
                <c:pt idx="28">
                  <c:v>4.5397868702501398E-4</c:v>
                </c:pt>
                <c:pt idx="29">
                  <c:v>6.7724149619685647E-4</c:v>
                </c:pt>
                <c:pt idx="30">
                  <c:v>1.0102919390764242E-3</c:v>
                </c:pt>
                <c:pt idx="31">
                  <c:v>1.5071035805966915E-3</c:v>
                </c:pt>
                <c:pt idx="32">
                  <c:v>2.2481677023336033E-3</c:v>
                </c:pt>
                <c:pt idx="33">
                  <c:v>3.3535013046641637E-3</c:v>
                </c:pt>
                <c:pt idx="34">
                  <c:v>5.0020110707951204E-3</c:v>
                </c:pt>
                <c:pt idx="35">
                  <c:v>7.4602883383665386E-3</c:v>
                </c:pt>
                <c:pt idx="36">
                  <c:v>1.1125360328602341E-2</c:v>
                </c:pt>
                <c:pt idx="37">
                  <c:v>1.6588010801743991E-2</c:v>
                </c:pt>
                <c:pt idx="38">
                  <c:v>2.4726231566347678E-2</c:v>
                </c:pt>
                <c:pt idx="39">
                  <c:v>3.6842398994359371E-2</c:v>
                </c:pt>
                <c:pt idx="40">
                  <c:v>5.4862988994505812E-2</c:v>
                </c:pt>
                <c:pt idx="41">
                  <c:v>8.162571153159881E-2</c:v>
                </c:pt>
                <c:pt idx="42">
                  <c:v>0.1212843498427425</c:v>
                </c:pt>
                <c:pt idx="43">
                  <c:v>0.17986209962091593</c:v>
                </c:pt>
                <c:pt idx="44">
                  <c:v>0.26596993576865913</c:v>
                </c:pt>
                <c:pt idx="45">
                  <c:v>0.39165722796764335</c:v>
                </c:pt>
                <c:pt idx="46">
                  <c:v>0.57324175898868646</c:v>
                </c:pt>
                <c:pt idx="47">
                  <c:v>0.83172696493922338</c:v>
                </c:pt>
                <c:pt idx="48">
                  <c:v>1.1920292202211762</c:v>
                </c:pt>
                <c:pt idx="49">
                  <c:v>1.6798161486607555</c:v>
                </c:pt>
                <c:pt idx="50">
                  <c:v>2.3147521650098239</c:v>
                </c:pt>
                <c:pt idx="51">
                  <c:v>3.1002551887238754</c:v>
                </c:pt>
                <c:pt idx="52">
                  <c:v>4.0131233988754804</c:v>
                </c:pt>
                <c:pt idx="53">
                  <c:v>5</c:v>
                </c:pt>
                <c:pt idx="54">
                  <c:v>5.9868766011245205</c:v>
                </c:pt>
                <c:pt idx="55">
                  <c:v>6.8997448112761246</c:v>
                </c:pt>
                <c:pt idx="56">
                  <c:v>7.6852478349901769</c:v>
                </c:pt>
                <c:pt idx="57">
                  <c:v>8.3201838513392445</c:v>
                </c:pt>
                <c:pt idx="58">
                  <c:v>8.8079707797788238</c:v>
                </c:pt>
                <c:pt idx="59">
                  <c:v>9.1682730350607766</c:v>
                </c:pt>
                <c:pt idx="60">
                  <c:v>9.4267582410113118</c:v>
                </c:pt>
                <c:pt idx="61">
                  <c:v>9.6083427720323566</c:v>
                </c:pt>
                <c:pt idx="62">
                  <c:v>9.7340300642313409</c:v>
                </c:pt>
                <c:pt idx="63">
                  <c:v>9.8201379003790841</c:v>
                </c:pt>
                <c:pt idx="64">
                  <c:v>9.8787156501572575</c:v>
                </c:pt>
                <c:pt idx="65">
                  <c:v>9.9183742884684012</c:v>
                </c:pt>
                <c:pt idx="66">
                  <c:v>9.945137011005496</c:v>
                </c:pt>
                <c:pt idx="67">
                  <c:v>9.9631576010056406</c:v>
                </c:pt>
                <c:pt idx="68">
                  <c:v>9.9752737684336523</c:v>
                </c:pt>
                <c:pt idx="69">
                  <c:v>9.983411989198256</c:v>
                </c:pt>
                <c:pt idx="70">
                  <c:v>9.9888746396713977</c:v>
                </c:pt>
                <c:pt idx="71">
                  <c:v>9.9925397116616335</c:v>
                </c:pt>
                <c:pt idx="72">
                  <c:v>9.9949979889292049</c:v>
                </c:pt>
                <c:pt idx="73">
                  <c:v>9.9966464986953358</c:v>
                </c:pt>
                <c:pt idx="74">
                  <c:v>9.9977518322976664</c:v>
                </c:pt>
                <c:pt idx="75">
                  <c:v>9.9984928964194033</c:v>
                </c:pt>
                <c:pt idx="76">
                  <c:v>9.9989897080609218</c:v>
                </c:pt>
                <c:pt idx="77">
                  <c:v>9.9993227585038031</c:v>
                </c:pt>
                <c:pt idx="78">
                  <c:v>9.999546021312975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F-4021-82F1-5172C5122841}"/>
            </c:ext>
          </c:extLst>
        </c:ser>
        <c:ser>
          <c:idx val="2"/>
          <c:order val="2"/>
          <c:tx>
            <c:strRef>
              <c:f>'Growth Model Examples'!$D$8</c:f>
              <c:strCache>
                <c:ptCount val="1"/>
                <c:pt idx="0">
                  <c:v>Reduced Water Use Forecast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'Growth Model Examples'!$A$9:$A$87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'Growth Model Examples'!$D$9:$D$87</c:f>
              <c:numCache>
                <c:formatCode>0.0</c:formatCode>
                <c:ptCount val="79"/>
                <c:pt idx="0">
                  <c:v>3.2671215651447483E-4</c:v>
                </c:pt>
                <c:pt idx="1">
                  <c:v>4.2506140998099795E-4</c:v>
                </c:pt>
                <c:pt idx="2">
                  <c:v>5.5301607647351148E-4</c:v>
                </c:pt>
                <c:pt idx="3">
                  <c:v>7.1948784936637367E-4</c:v>
                </c:pt>
                <c:pt idx="4">
                  <c:v>9.3607084829194775E-4</c:v>
                </c:pt>
                <c:pt idx="5">
                  <c:v>1.2178489498761991E-3</c:v>
                </c:pt>
                <c:pt idx="6">
                  <c:v>1.5844460506304614E-3</c:v>
                </c:pt>
                <c:pt idx="7">
                  <c:v>2.0613923287644553E-3</c:v>
                </c:pt>
                <c:pt idx="8">
                  <c:v>2.6819015277901315E-3</c:v>
                </c:pt>
                <c:pt idx="9">
                  <c:v>3.4891828234719924E-3</c:v>
                </c:pt>
                <c:pt idx="10">
                  <c:v>4.5394479208180627E-3</c:v>
                </c:pt>
                <c:pt idx="11">
                  <c:v>5.9058222060990317E-3</c:v>
                </c:pt>
                <c:pt idx="12">
                  <c:v>7.6834313382363462E-3</c:v>
                </c:pt>
                <c:pt idx="13">
                  <c:v>9.996015854863316E-3</c:v>
                </c:pt>
                <c:pt idx="14">
                  <c:v>1.3004531662344831E-2</c:v>
                </c:pt>
                <c:pt idx="15">
                  <c:v>1.6918330706634066E-2</c:v>
                </c:pt>
                <c:pt idx="16">
                  <c:v>2.2009692672130043E-2</c:v>
                </c:pt>
                <c:pt idx="17">
                  <c:v>2.8632706668853203E-2</c:v>
                </c:pt>
                <c:pt idx="18">
                  <c:v>3.7247795990685617E-2</c:v>
                </c:pt>
                <c:pt idx="19">
                  <c:v>4.8453557227979616E-2</c:v>
                </c:pt>
                <c:pt idx="20">
                  <c:v>6.3028069576281709E-2</c:v>
                </c:pt>
                <c:pt idx="21">
                  <c:v>8.1982448035628153E-2</c:v>
                </c:pt>
                <c:pt idx="22">
                  <c:v>0.10663019694850107</c:v>
                </c:pt>
                <c:pt idx="23">
                  <c:v>0.1386769033500368</c:v>
                </c:pt>
                <c:pt idx="24">
                  <c:v>0.18033602935560289</c:v>
                </c:pt>
                <c:pt idx="25">
                  <c:v>0.23447805082085971</c:v>
                </c:pt>
                <c:pt idx="26">
                  <c:v>0.30482196058112798</c:v>
                </c:pt>
                <c:pt idx="27">
                  <c:v>0.39618018498606844</c:v>
                </c:pt>
                <c:pt idx="28">
                  <c:v>0.51477015156825168</c:v>
                </c:pt>
                <c:pt idx="29">
                  <c:v>0.66860785093228436</c:v>
                </c:pt>
                <c:pt idx="30">
                  <c:v>0.86800026621778237</c:v>
                </c:pt>
                <c:pt idx="31">
                  <c:v>1.1261535914134662</c:v>
                </c:pt>
                <c:pt idx="32">
                  <c:v>1.4599111502171382</c:v>
                </c:pt>
                <c:pt idx="33">
                  <c:v>1.8906262655825348</c:v>
                </c:pt>
                <c:pt idx="34">
                  <c:v>2.4451569660045518</c:v>
                </c:pt>
                <c:pt idx="35">
                  <c:v>3.1569354202314752</c:v>
                </c:pt>
                <c:pt idx="36">
                  <c:v>4.067007452598677</c:v>
                </c:pt>
                <c:pt idx="37">
                  <c:v>5.224847375344094</c:v>
                </c:pt>
                <c:pt idx="38">
                  <c:v>6.6886236568918633</c:v>
                </c:pt>
                <c:pt idx="39">
                  <c:v>8.524423954849901</c:v>
                </c:pt>
                <c:pt idx="40">
                  <c:v>10.803769170051547</c:v>
                </c:pt>
                <c:pt idx="41">
                  <c:v>13.598623989782213</c:v>
                </c:pt>
                <c:pt idx="42">
                  <c:v>16.973176848870462</c:v>
                </c:pt>
                <c:pt idx="43">
                  <c:v>20.972104729957298</c:v>
                </c:pt>
                <c:pt idx="44">
                  <c:v>25.606038634907399</c:v>
                </c:pt>
                <c:pt idx="45">
                  <c:v>30.836511851393055</c:v>
                </c:pt>
                <c:pt idx="46">
                  <c:v>36.564416319444014</c:v>
                </c:pt>
                <c:pt idx="47">
                  <c:v>42.627031713727476</c:v>
                </c:pt>
                <c:pt idx="48">
                  <c:v>48.807970779778827</c:v>
                </c:pt>
                <c:pt idx="49">
                  <c:v>54.861425172672547</c:v>
                </c:pt>
                <c:pt idx="50">
                  <c:v>60.547589756557478</c:v>
                </c:pt>
                <c:pt idx="51">
                  <c:v>65.671575731915425</c:v>
                </c:pt>
                <c:pt idx="52">
                  <c:v>70.114868030448463</c:v>
                </c:pt>
                <c:pt idx="53">
                  <c:v>73.848033170421786</c:v>
                </c:pt>
                <c:pt idx="54">
                  <c:v>76.918662200162274</c:v>
                </c:pt>
                <c:pt idx="55">
                  <c:v>79.420005487410066</c:v>
                </c:pt>
                <c:pt idx="56">
                  <c:v>81.456120005963768</c:v>
                </c:pt>
                <c:pt idx="57">
                  <c:v>83.118549794816488</c:v>
                </c:pt>
                <c:pt idx="58">
                  <c:v>84.478679331762962</c:v>
                </c:pt>
                <c:pt idx="59">
                  <c:v>85.590291578793369</c:v>
                </c:pt>
                <c:pt idx="60">
                  <c:v>86.495108946061407</c:v>
                </c:pt>
                <c:pt idx="61">
                  <c:v>87.2272615193978</c:v>
                </c:pt>
                <c:pt idx="62">
                  <c:v>87.815810958693334</c:v>
                </c:pt>
                <c:pt idx="63">
                  <c:v>88.285882332733721</c:v>
                </c:pt>
                <c:pt idx="64">
                  <c:v>88.659125031923281</c:v>
                </c:pt>
                <c:pt idx="65">
                  <c:v>88.953965016537538</c:v>
                </c:pt>
                <c:pt idx="66">
                  <c:v>89.185852430837642</c:v>
                </c:pt>
                <c:pt idx="67">
                  <c:v>89.367557306565885</c:v>
                </c:pt>
                <c:pt idx="68">
                  <c:v>89.509502101311071</c:v>
                </c:pt>
                <c:pt idx="69">
                  <c:v>89.620103510246679</c:v>
                </c:pt>
                <c:pt idx="70">
                  <c:v>89.706099408874664</c:v>
                </c:pt>
                <c:pt idx="71">
                  <c:v>89.772845497426658</c:v>
                </c:pt>
                <c:pt idx="72">
                  <c:v>89.824574321677986</c:v>
                </c:pt>
                <c:pt idx="73">
                  <c:v>89.8646151562086</c:v>
                </c:pt>
                <c:pt idx="74">
                  <c:v>89.895576785036383</c:v>
                </c:pt>
                <c:pt idx="75">
                  <c:v>89.919497047895462</c:v>
                </c:pt>
                <c:pt idx="76">
                  <c:v>89.93796371638507</c:v>
                </c:pt>
                <c:pt idx="77">
                  <c:v>89.952211279332801</c:v>
                </c:pt>
                <c:pt idx="78">
                  <c:v>89.963197867416071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F-4021-82F1-5172C5122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915968"/>
        <c:axId val="1326345680"/>
      </c:scatterChart>
      <c:valAx>
        <c:axId val="1788915968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345680"/>
        <c:crosses val="autoZero"/>
        <c:crossBetween val="midCat"/>
      </c:valAx>
      <c:valAx>
        <c:axId val="132634568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915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S-Shaped Growth 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'Growth Model Examples'!$A$9:$A$87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'Growth Model Examples'!$B$9:$B$87</c:f>
              <c:numCache>
                <c:formatCode>0.0</c:formatCode>
                <c:ptCount val="79"/>
                <c:pt idx="0">
                  <c:v>3.2671836459030601E-4</c:v>
                </c:pt>
                <c:pt idx="1">
                  <c:v>4.2507067134067711E-4</c:v>
                </c:pt>
                <c:pt idx="2">
                  <c:v>5.5302989279937265E-4</c:v>
                </c:pt>
                <c:pt idx="3">
                  <c:v>7.1950846090373943E-4</c:v>
                </c:pt>
                <c:pt idx="4">
                  <c:v>9.3610159709101026E-4</c:v>
                </c:pt>
                <c:pt idx="5">
                  <c:v>1.2178948216927665E-3</c:v>
                </c:pt>
                <c:pt idx="6">
                  <c:v>1.5845144833406266E-3</c:v>
                </c:pt>
                <c:pt idx="7">
                  <c:v>2.0614944183705575E-3</c:v>
                </c:pt>
                <c:pt idx="8">
                  <c:v>2.6820538275842409E-3</c:v>
                </c:pt>
                <c:pt idx="9">
                  <c:v>3.4894100280666862E-3</c:v>
                </c:pt>
                <c:pt idx="10">
                  <c:v>4.5397868702394817E-3</c:v>
                </c:pt>
                <c:pt idx="11">
                  <c:v>5.9063278592077495E-3</c:v>
                </c:pt>
                <c:pt idx="12">
                  <c:v>7.6841856840133005E-3</c:v>
                </c:pt>
                <c:pt idx="13">
                  <c:v>9.9971412064832066E-3</c:v>
                </c:pt>
                <c:pt idx="14">
                  <c:v>1.3006210489592718E-2</c:v>
                </c:pt>
                <c:pt idx="15">
                  <c:v>1.6920835222379083E-2</c:v>
                </c:pt>
                <c:pt idx="16">
                  <c:v>2.2013428970112159E-2</c:v>
                </c:pt>
                <c:pt idx="17">
                  <c:v>2.8638280569438734E-2</c:v>
                </c:pt>
                <c:pt idx="18">
                  <c:v>3.7256111270963288E-2</c:v>
                </c:pt>
                <c:pt idx="19">
                  <c:v>4.8465962163390941E-2</c:v>
                </c:pt>
                <c:pt idx="20">
                  <c:v>6.3046575554011497E-2</c:v>
                </c:pt>
                <c:pt idx="21">
                  <c:v>8.2010055685131533E-2</c:v>
                </c:pt>
                <c:pt idx="22">
                  <c:v>0.10667138266595089</c:v>
                </c:pt>
                <c:pt idx="23">
                  <c:v>0.13873834509605842</c:v>
                </c:pt>
                <c:pt idx="24">
                  <c:v>0.18042768939280052</c:v>
                </c:pt>
                <c:pt idx="25">
                  <c:v>0.23461479091170645</c:v>
                </c:pt>
                <c:pt idx="26">
                  <c:v>0.30502595145392775</c:v>
                </c:pt>
                <c:pt idx="27">
                  <c:v>0.39648450055507567</c:v>
                </c:pt>
                <c:pt idx="28">
                  <c:v>0.51522413025527669</c:v>
                </c:pt>
                <c:pt idx="29">
                  <c:v>0.66928509242848122</c:v>
                </c:pt>
                <c:pt idx="30">
                  <c:v>0.86901055815685879</c:v>
                </c:pt>
                <c:pt idx="31">
                  <c:v>1.1276606949940629</c:v>
                </c:pt>
                <c:pt idx="32">
                  <c:v>1.4621593179194718</c:v>
                </c:pt>
                <c:pt idx="33">
                  <c:v>1.8939797668871989</c:v>
                </c:pt>
                <c:pt idx="34">
                  <c:v>2.4501589770753469</c:v>
                </c:pt>
                <c:pt idx="35">
                  <c:v>3.1643957085698418</c:v>
                </c:pt>
                <c:pt idx="36">
                  <c:v>4.0781328129272794</c:v>
                </c:pt>
                <c:pt idx="37">
                  <c:v>5.241435386145838</c:v>
                </c:pt>
                <c:pt idx="38">
                  <c:v>6.713349888458211</c:v>
                </c:pt>
                <c:pt idx="39">
                  <c:v>8.5612663538442604</c:v>
                </c:pt>
                <c:pt idx="40">
                  <c:v>10.858632159046053</c:v>
                </c:pt>
                <c:pt idx="41">
                  <c:v>13.680249701313812</c:v>
                </c:pt>
                <c:pt idx="42">
                  <c:v>17.094461198713205</c:v>
                </c:pt>
                <c:pt idx="43">
                  <c:v>21.151966829578214</c:v>
                </c:pt>
                <c:pt idx="44">
                  <c:v>25.872008570676059</c:v>
                </c:pt>
                <c:pt idx="45">
                  <c:v>31.228169079360697</c:v>
                </c:pt>
                <c:pt idx="46">
                  <c:v>37.1376580784327</c:v>
                </c:pt>
                <c:pt idx="47">
                  <c:v>43.458758678666698</c:v>
                </c:pt>
                <c:pt idx="48">
                  <c:v>50</c:v>
                </c:pt>
                <c:pt idx="49">
                  <c:v>56.541241321333302</c:v>
                </c:pt>
                <c:pt idx="50">
                  <c:v>62.8623419215673</c:v>
                </c:pt>
                <c:pt idx="51">
                  <c:v>68.771830920639303</c:v>
                </c:pt>
                <c:pt idx="52">
                  <c:v>74.127991429323941</c:v>
                </c:pt>
                <c:pt idx="53">
                  <c:v>78.848033170421786</c:v>
                </c:pt>
                <c:pt idx="54">
                  <c:v>82.905538801286795</c:v>
                </c:pt>
                <c:pt idx="55">
                  <c:v>86.319750298686188</c:v>
                </c:pt>
                <c:pt idx="56">
                  <c:v>89.141367840953947</c:v>
                </c:pt>
                <c:pt idx="57">
                  <c:v>91.43873364615574</c:v>
                </c:pt>
                <c:pt idx="58">
                  <c:v>93.286650111541789</c:v>
                </c:pt>
                <c:pt idx="59">
                  <c:v>94.758564613854148</c:v>
                </c:pt>
                <c:pt idx="60">
                  <c:v>95.921867187072721</c:v>
                </c:pt>
                <c:pt idx="61">
                  <c:v>96.835604291430158</c:v>
                </c:pt>
                <c:pt idx="62">
                  <c:v>97.549841022924667</c:v>
                </c:pt>
                <c:pt idx="63">
                  <c:v>98.106020233112801</c:v>
                </c:pt>
                <c:pt idx="64">
                  <c:v>98.537840682080542</c:v>
                </c:pt>
                <c:pt idx="65">
                  <c:v>98.872339305005937</c:v>
                </c:pt>
                <c:pt idx="66">
                  <c:v>99.130989441843141</c:v>
                </c:pt>
                <c:pt idx="67">
                  <c:v>99.330714907571519</c:v>
                </c:pt>
                <c:pt idx="68">
                  <c:v>99.484775869744723</c:v>
                </c:pt>
                <c:pt idx="69">
                  <c:v>99.603515499444939</c:v>
                </c:pt>
                <c:pt idx="70">
                  <c:v>99.694974048546058</c:v>
                </c:pt>
                <c:pt idx="71">
                  <c:v>99.765385209088294</c:v>
                </c:pt>
                <c:pt idx="72">
                  <c:v>99.819572310607185</c:v>
                </c:pt>
                <c:pt idx="73">
                  <c:v>99.861261654903942</c:v>
                </c:pt>
                <c:pt idx="74">
                  <c:v>99.893328617334049</c:v>
                </c:pt>
                <c:pt idx="75">
                  <c:v>99.917989944314868</c:v>
                </c:pt>
                <c:pt idx="76">
                  <c:v>99.936953424445989</c:v>
                </c:pt>
                <c:pt idx="77">
                  <c:v>99.951534037836609</c:v>
                </c:pt>
                <c:pt idx="78">
                  <c:v>99.962743888729051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F-4021-82F1-5172C5122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915968"/>
        <c:axId val="132634568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'Growth Model Examples'!$C$8</c15:sqref>
                        </c15:formulaRef>
                      </c:ext>
                    </c:extLst>
                    <c:strCache>
                      <c:ptCount val="1"/>
                      <c:pt idx="0">
                        <c:v>Water Use Reduction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'Growth Model Examples'!$A$9:$A$87</c15:sqref>
                        </c15:formulaRef>
                      </c:ext>
                    </c:extLst>
                    <c:numCache>
                      <c:formatCode>0</c:formatCode>
                      <c:ptCount val="79"/>
                      <c:pt idx="0">
                        <c:v>1972</c:v>
                      </c:pt>
                      <c:pt idx="1">
                        <c:v>1973</c:v>
                      </c:pt>
                      <c:pt idx="2">
                        <c:v>1974</c:v>
                      </c:pt>
                      <c:pt idx="3">
                        <c:v>1975</c:v>
                      </c:pt>
                      <c:pt idx="4">
                        <c:v>1976</c:v>
                      </c:pt>
                      <c:pt idx="5">
                        <c:v>1977</c:v>
                      </c:pt>
                      <c:pt idx="6">
                        <c:v>1978</c:v>
                      </c:pt>
                      <c:pt idx="7">
                        <c:v>1979</c:v>
                      </c:pt>
                      <c:pt idx="8">
                        <c:v>1980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1983</c:v>
                      </c:pt>
                      <c:pt idx="12">
                        <c:v>1984</c:v>
                      </c:pt>
                      <c:pt idx="13">
                        <c:v>1985</c:v>
                      </c:pt>
                      <c:pt idx="14">
                        <c:v>1986</c:v>
                      </c:pt>
                      <c:pt idx="15">
                        <c:v>1987</c:v>
                      </c:pt>
                      <c:pt idx="16">
                        <c:v>1988</c:v>
                      </c:pt>
                      <c:pt idx="17">
                        <c:v>1989</c:v>
                      </c:pt>
                      <c:pt idx="18">
                        <c:v>1990</c:v>
                      </c:pt>
                      <c:pt idx="19">
                        <c:v>1991</c:v>
                      </c:pt>
                      <c:pt idx="20">
                        <c:v>1992</c:v>
                      </c:pt>
                      <c:pt idx="21">
                        <c:v>1993</c:v>
                      </c:pt>
                      <c:pt idx="22">
                        <c:v>1994</c:v>
                      </c:pt>
                      <c:pt idx="23">
                        <c:v>1995</c:v>
                      </c:pt>
                      <c:pt idx="24">
                        <c:v>1996</c:v>
                      </c:pt>
                      <c:pt idx="25">
                        <c:v>1997</c:v>
                      </c:pt>
                      <c:pt idx="26">
                        <c:v>1998</c:v>
                      </c:pt>
                      <c:pt idx="27">
                        <c:v>1999</c:v>
                      </c:pt>
                      <c:pt idx="28">
                        <c:v>2000</c:v>
                      </c:pt>
                      <c:pt idx="29">
                        <c:v>2001</c:v>
                      </c:pt>
                      <c:pt idx="30">
                        <c:v>2002</c:v>
                      </c:pt>
                      <c:pt idx="31">
                        <c:v>2003</c:v>
                      </c:pt>
                      <c:pt idx="32">
                        <c:v>2004</c:v>
                      </c:pt>
                      <c:pt idx="33">
                        <c:v>2005</c:v>
                      </c:pt>
                      <c:pt idx="34">
                        <c:v>2006</c:v>
                      </c:pt>
                      <c:pt idx="35">
                        <c:v>2007</c:v>
                      </c:pt>
                      <c:pt idx="36">
                        <c:v>2008</c:v>
                      </c:pt>
                      <c:pt idx="37">
                        <c:v>2009</c:v>
                      </c:pt>
                      <c:pt idx="38">
                        <c:v>2010</c:v>
                      </c:pt>
                      <c:pt idx="39">
                        <c:v>2011</c:v>
                      </c:pt>
                      <c:pt idx="40">
                        <c:v>2012</c:v>
                      </c:pt>
                      <c:pt idx="41">
                        <c:v>2013</c:v>
                      </c:pt>
                      <c:pt idx="42">
                        <c:v>2014</c:v>
                      </c:pt>
                      <c:pt idx="43">
                        <c:v>2015</c:v>
                      </c:pt>
                      <c:pt idx="44">
                        <c:v>2016</c:v>
                      </c:pt>
                      <c:pt idx="45">
                        <c:v>2017</c:v>
                      </c:pt>
                      <c:pt idx="46">
                        <c:v>2018</c:v>
                      </c:pt>
                      <c:pt idx="47">
                        <c:v>2019</c:v>
                      </c:pt>
                      <c:pt idx="48">
                        <c:v>2020</c:v>
                      </c:pt>
                      <c:pt idx="49">
                        <c:v>2021</c:v>
                      </c:pt>
                      <c:pt idx="50">
                        <c:v>2022</c:v>
                      </c:pt>
                      <c:pt idx="51">
                        <c:v>2023</c:v>
                      </c:pt>
                      <c:pt idx="52">
                        <c:v>2024</c:v>
                      </c:pt>
                      <c:pt idx="53">
                        <c:v>2025</c:v>
                      </c:pt>
                      <c:pt idx="54">
                        <c:v>2026</c:v>
                      </c:pt>
                      <c:pt idx="55">
                        <c:v>2027</c:v>
                      </c:pt>
                      <c:pt idx="56">
                        <c:v>2028</c:v>
                      </c:pt>
                      <c:pt idx="57">
                        <c:v>2029</c:v>
                      </c:pt>
                      <c:pt idx="58">
                        <c:v>2030</c:v>
                      </c:pt>
                      <c:pt idx="59">
                        <c:v>2031</c:v>
                      </c:pt>
                      <c:pt idx="60">
                        <c:v>2032</c:v>
                      </c:pt>
                      <c:pt idx="61">
                        <c:v>2033</c:v>
                      </c:pt>
                      <c:pt idx="62">
                        <c:v>2034</c:v>
                      </c:pt>
                      <c:pt idx="63">
                        <c:v>2035</c:v>
                      </c:pt>
                      <c:pt idx="64">
                        <c:v>2036</c:v>
                      </c:pt>
                      <c:pt idx="65">
                        <c:v>2037</c:v>
                      </c:pt>
                      <c:pt idx="66">
                        <c:v>2038</c:v>
                      </c:pt>
                      <c:pt idx="67">
                        <c:v>2039</c:v>
                      </c:pt>
                      <c:pt idx="68">
                        <c:v>2040</c:v>
                      </c:pt>
                      <c:pt idx="69">
                        <c:v>2041</c:v>
                      </c:pt>
                      <c:pt idx="70">
                        <c:v>2042</c:v>
                      </c:pt>
                      <c:pt idx="71">
                        <c:v>2043</c:v>
                      </c:pt>
                      <c:pt idx="72">
                        <c:v>2044</c:v>
                      </c:pt>
                      <c:pt idx="73">
                        <c:v>2045</c:v>
                      </c:pt>
                      <c:pt idx="74">
                        <c:v>2046</c:v>
                      </c:pt>
                      <c:pt idx="75">
                        <c:v>2047</c:v>
                      </c:pt>
                      <c:pt idx="76">
                        <c:v>2048</c:v>
                      </c:pt>
                      <c:pt idx="77">
                        <c:v>2049</c:v>
                      </c:pt>
                      <c:pt idx="78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'Growth Model Examples'!$C$9:$C$87</c15:sqref>
                        </c15:formulaRef>
                      </c:ext>
                    </c:extLst>
                    <c:numCache>
                      <c:formatCode>0.0</c:formatCode>
                      <c:ptCount val="79"/>
                      <c:pt idx="0">
                        <c:v>6.2080758311822137E-9</c:v>
                      </c:pt>
                      <c:pt idx="1">
                        <c:v>9.2613596791579766E-9</c:v>
                      </c:pt>
                      <c:pt idx="2">
                        <c:v>1.3816325861171208E-8</c:v>
                      </c:pt>
                      <c:pt idx="3">
                        <c:v>2.0611537365766708E-8</c:v>
                      </c:pt>
                      <c:pt idx="4">
                        <c:v>3.0748799062507715E-8</c:v>
                      </c:pt>
                      <c:pt idx="5">
                        <c:v>4.5871816567455426E-8</c:v>
                      </c:pt>
                      <c:pt idx="6">
                        <c:v>6.8432710165211574E-8</c:v>
                      </c:pt>
                      <c:pt idx="7">
                        <c:v>1.0208960610214035E-7</c:v>
                      </c:pt>
                      <c:pt idx="8">
                        <c:v>1.5229979410946726E-7</c:v>
                      </c:pt>
                      <c:pt idx="9">
                        <c:v>2.2720459469383059E-7</c:v>
                      </c:pt>
                      <c:pt idx="10">
                        <c:v>3.3894942141898809E-7</c:v>
                      </c:pt>
                      <c:pt idx="11">
                        <c:v>5.0565310871775182E-7</c:v>
                      </c:pt>
                      <c:pt idx="12">
                        <c:v>7.5434577695432381E-7</c:v>
                      </c:pt>
                      <c:pt idx="13">
                        <c:v>1.12535161989058E-6</c:v>
                      </c:pt>
                      <c:pt idx="14">
                        <c:v>1.6788272478862609E-6</c:v>
                      </c:pt>
                      <c:pt idx="15">
                        <c:v>2.5045157450165334E-6</c:v>
                      </c:pt>
                      <c:pt idx="16">
                        <c:v>3.7362979821153885E-6</c:v>
                      </c:pt>
                      <c:pt idx="17">
                        <c:v>5.5739005855315327E-6</c:v>
                      </c:pt>
                      <c:pt idx="18">
                        <c:v>8.3152802776709223E-6</c:v>
                      </c:pt>
                      <c:pt idx="19">
                        <c:v>1.2404935411325368E-5</c:v>
                      </c:pt>
                      <c:pt idx="20">
                        <c:v>1.8505977729788015E-5</c:v>
                      </c:pt>
                      <c:pt idx="21">
                        <c:v>2.7607649503380571E-5</c:v>
                      </c:pt>
                      <c:pt idx="22">
                        <c:v>4.1185717449820913E-5</c:v>
                      </c:pt>
                      <c:pt idx="23">
                        <c:v>6.1441746021628774E-5</c:v>
                      </c:pt>
                      <c:pt idx="24">
                        <c:v>9.1660037197627275E-5</c:v>
                      </c:pt>
                      <c:pt idx="25">
                        <c:v>1.367400908467431E-4</c:v>
                      </c:pt>
                      <c:pt idx="26">
                        <c:v>2.0399087279976413E-4</c:v>
                      </c:pt>
                      <c:pt idx="27">
                        <c:v>3.0431556900722967E-4</c:v>
                      </c:pt>
                      <c:pt idx="28">
                        <c:v>4.5397868702501398E-4</c:v>
                      </c:pt>
                      <c:pt idx="29">
                        <c:v>6.7724149619685647E-4</c:v>
                      </c:pt>
                      <c:pt idx="30">
                        <c:v>1.0102919390764242E-3</c:v>
                      </c:pt>
                      <c:pt idx="31">
                        <c:v>1.5071035805966915E-3</c:v>
                      </c:pt>
                      <c:pt idx="32">
                        <c:v>2.2481677023336033E-3</c:v>
                      </c:pt>
                      <c:pt idx="33">
                        <c:v>3.3535013046641637E-3</c:v>
                      </c:pt>
                      <c:pt idx="34">
                        <c:v>5.0020110707951204E-3</c:v>
                      </c:pt>
                      <c:pt idx="35">
                        <c:v>7.4602883383665386E-3</c:v>
                      </c:pt>
                      <c:pt idx="36">
                        <c:v>1.1125360328602341E-2</c:v>
                      </c:pt>
                      <c:pt idx="37">
                        <c:v>1.6588010801743991E-2</c:v>
                      </c:pt>
                      <c:pt idx="38">
                        <c:v>2.4726231566347678E-2</c:v>
                      </c:pt>
                      <c:pt idx="39">
                        <c:v>3.6842398994359371E-2</c:v>
                      </c:pt>
                      <c:pt idx="40">
                        <c:v>5.4862988994505812E-2</c:v>
                      </c:pt>
                      <c:pt idx="41">
                        <c:v>8.162571153159881E-2</c:v>
                      </c:pt>
                      <c:pt idx="42">
                        <c:v>0.1212843498427425</c:v>
                      </c:pt>
                      <c:pt idx="43">
                        <c:v>0.17986209962091593</c:v>
                      </c:pt>
                      <c:pt idx="44">
                        <c:v>0.26596993576865913</c:v>
                      </c:pt>
                      <c:pt idx="45">
                        <c:v>0.39165722796764335</c:v>
                      </c:pt>
                      <c:pt idx="46">
                        <c:v>0.57324175898868646</c:v>
                      </c:pt>
                      <c:pt idx="47">
                        <c:v>0.83172696493922338</c:v>
                      </c:pt>
                      <c:pt idx="48">
                        <c:v>1.1920292202211762</c:v>
                      </c:pt>
                      <c:pt idx="49">
                        <c:v>1.6798161486607555</c:v>
                      </c:pt>
                      <c:pt idx="50">
                        <c:v>2.3147521650098239</c:v>
                      </c:pt>
                      <c:pt idx="51">
                        <c:v>3.1002551887238754</c:v>
                      </c:pt>
                      <c:pt idx="52">
                        <c:v>4.0131233988754804</c:v>
                      </c:pt>
                      <c:pt idx="53">
                        <c:v>5</c:v>
                      </c:pt>
                      <c:pt idx="54">
                        <c:v>5.9868766011245205</c:v>
                      </c:pt>
                      <c:pt idx="55">
                        <c:v>6.8997448112761246</c:v>
                      </c:pt>
                      <c:pt idx="56">
                        <c:v>7.6852478349901769</c:v>
                      </c:pt>
                      <c:pt idx="57">
                        <c:v>8.3201838513392445</c:v>
                      </c:pt>
                      <c:pt idx="58">
                        <c:v>8.8079707797788238</c:v>
                      </c:pt>
                      <c:pt idx="59">
                        <c:v>9.1682730350607766</c:v>
                      </c:pt>
                      <c:pt idx="60">
                        <c:v>9.4267582410113118</c:v>
                      </c:pt>
                      <c:pt idx="61">
                        <c:v>9.6083427720323566</c:v>
                      </c:pt>
                      <c:pt idx="62">
                        <c:v>9.7340300642313409</c:v>
                      </c:pt>
                      <c:pt idx="63">
                        <c:v>9.8201379003790841</c:v>
                      </c:pt>
                      <c:pt idx="64">
                        <c:v>9.8787156501572575</c:v>
                      </c:pt>
                      <c:pt idx="65">
                        <c:v>9.9183742884684012</c:v>
                      </c:pt>
                      <c:pt idx="66">
                        <c:v>9.945137011005496</c:v>
                      </c:pt>
                      <c:pt idx="67">
                        <c:v>9.9631576010056406</c:v>
                      </c:pt>
                      <c:pt idx="68">
                        <c:v>9.9752737684336523</c:v>
                      </c:pt>
                      <c:pt idx="69">
                        <c:v>9.983411989198256</c:v>
                      </c:pt>
                      <c:pt idx="70">
                        <c:v>9.9888746396713977</c:v>
                      </c:pt>
                      <c:pt idx="71">
                        <c:v>9.9925397116616335</c:v>
                      </c:pt>
                      <c:pt idx="72">
                        <c:v>9.9949979889292049</c:v>
                      </c:pt>
                      <c:pt idx="73">
                        <c:v>9.9966464986953358</c:v>
                      </c:pt>
                      <c:pt idx="74">
                        <c:v>9.9977518322976664</c:v>
                      </c:pt>
                      <c:pt idx="75">
                        <c:v>9.9984928964194033</c:v>
                      </c:pt>
                      <c:pt idx="76">
                        <c:v>9.9989897080609218</c:v>
                      </c:pt>
                      <c:pt idx="77">
                        <c:v>9.9993227585038031</c:v>
                      </c:pt>
                      <c:pt idx="78">
                        <c:v>9.999546021312975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189F-4021-82F1-5172C512284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'Growth Model Examples'!$D$8</c15:sqref>
                        </c15:formulaRef>
                      </c:ext>
                    </c:extLst>
                    <c:strCache>
                      <c:ptCount val="1"/>
                      <c:pt idx="0">
                        <c:v>Reduced Water Use Forecast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'Growth Model Examples'!$A$9:$A$87</c15:sqref>
                        </c15:formulaRef>
                      </c:ext>
                    </c:extLst>
                    <c:numCache>
                      <c:formatCode>0</c:formatCode>
                      <c:ptCount val="79"/>
                      <c:pt idx="0">
                        <c:v>1972</c:v>
                      </c:pt>
                      <c:pt idx="1">
                        <c:v>1973</c:v>
                      </c:pt>
                      <c:pt idx="2">
                        <c:v>1974</c:v>
                      </c:pt>
                      <c:pt idx="3">
                        <c:v>1975</c:v>
                      </c:pt>
                      <c:pt idx="4">
                        <c:v>1976</c:v>
                      </c:pt>
                      <c:pt idx="5">
                        <c:v>1977</c:v>
                      </c:pt>
                      <c:pt idx="6">
                        <c:v>1978</c:v>
                      </c:pt>
                      <c:pt idx="7">
                        <c:v>1979</c:v>
                      </c:pt>
                      <c:pt idx="8">
                        <c:v>1980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1983</c:v>
                      </c:pt>
                      <c:pt idx="12">
                        <c:v>1984</c:v>
                      </c:pt>
                      <c:pt idx="13">
                        <c:v>1985</c:v>
                      </c:pt>
                      <c:pt idx="14">
                        <c:v>1986</c:v>
                      </c:pt>
                      <c:pt idx="15">
                        <c:v>1987</c:v>
                      </c:pt>
                      <c:pt idx="16">
                        <c:v>1988</c:v>
                      </c:pt>
                      <c:pt idx="17">
                        <c:v>1989</c:v>
                      </c:pt>
                      <c:pt idx="18">
                        <c:v>1990</c:v>
                      </c:pt>
                      <c:pt idx="19">
                        <c:v>1991</c:v>
                      </c:pt>
                      <c:pt idx="20">
                        <c:v>1992</c:v>
                      </c:pt>
                      <c:pt idx="21">
                        <c:v>1993</c:v>
                      </c:pt>
                      <c:pt idx="22">
                        <c:v>1994</c:v>
                      </c:pt>
                      <c:pt idx="23">
                        <c:v>1995</c:v>
                      </c:pt>
                      <c:pt idx="24">
                        <c:v>1996</c:v>
                      </c:pt>
                      <c:pt idx="25">
                        <c:v>1997</c:v>
                      </c:pt>
                      <c:pt idx="26">
                        <c:v>1998</c:v>
                      </c:pt>
                      <c:pt idx="27">
                        <c:v>1999</c:v>
                      </c:pt>
                      <c:pt idx="28">
                        <c:v>2000</c:v>
                      </c:pt>
                      <c:pt idx="29">
                        <c:v>2001</c:v>
                      </c:pt>
                      <c:pt idx="30">
                        <c:v>2002</c:v>
                      </c:pt>
                      <c:pt idx="31">
                        <c:v>2003</c:v>
                      </c:pt>
                      <c:pt idx="32">
                        <c:v>2004</c:v>
                      </c:pt>
                      <c:pt idx="33">
                        <c:v>2005</c:v>
                      </c:pt>
                      <c:pt idx="34">
                        <c:v>2006</c:v>
                      </c:pt>
                      <c:pt idx="35">
                        <c:v>2007</c:v>
                      </c:pt>
                      <c:pt idx="36">
                        <c:v>2008</c:v>
                      </c:pt>
                      <c:pt idx="37">
                        <c:v>2009</c:v>
                      </c:pt>
                      <c:pt idx="38">
                        <c:v>2010</c:v>
                      </c:pt>
                      <c:pt idx="39">
                        <c:v>2011</c:v>
                      </c:pt>
                      <c:pt idx="40">
                        <c:v>2012</c:v>
                      </c:pt>
                      <c:pt idx="41">
                        <c:v>2013</c:v>
                      </c:pt>
                      <c:pt idx="42">
                        <c:v>2014</c:v>
                      </c:pt>
                      <c:pt idx="43">
                        <c:v>2015</c:v>
                      </c:pt>
                      <c:pt idx="44">
                        <c:v>2016</c:v>
                      </c:pt>
                      <c:pt idx="45">
                        <c:v>2017</c:v>
                      </c:pt>
                      <c:pt idx="46">
                        <c:v>2018</c:v>
                      </c:pt>
                      <c:pt idx="47">
                        <c:v>2019</c:v>
                      </c:pt>
                      <c:pt idx="48">
                        <c:v>2020</c:v>
                      </c:pt>
                      <c:pt idx="49">
                        <c:v>2021</c:v>
                      </c:pt>
                      <c:pt idx="50">
                        <c:v>2022</c:v>
                      </c:pt>
                      <c:pt idx="51">
                        <c:v>2023</c:v>
                      </c:pt>
                      <c:pt idx="52">
                        <c:v>2024</c:v>
                      </c:pt>
                      <c:pt idx="53">
                        <c:v>2025</c:v>
                      </c:pt>
                      <c:pt idx="54">
                        <c:v>2026</c:v>
                      </c:pt>
                      <c:pt idx="55">
                        <c:v>2027</c:v>
                      </c:pt>
                      <c:pt idx="56">
                        <c:v>2028</c:v>
                      </c:pt>
                      <c:pt idx="57">
                        <c:v>2029</c:v>
                      </c:pt>
                      <c:pt idx="58">
                        <c:v>2030</c:v>
                      </c:pt>
                      <c:pt idx="59">
                        <c:v>2031</c:v>
                      </c:pt>
                      <c:pt idx="60">
                        <c:v>2032</c:v>
                      </c:pt>
                      <c:pt idx="61">
                        <c:v>2033</c:v>
                      </c:pt>
                      <c:pt idx="62">
                        <c:v>2034</c:v>
                      </c:pt>
                      <c:pt idx="63">
                        <c:v>2035</c:v>
                      </c:pt>
                      <c:pt idx="64">
                        <c:v>2036</c:v>
                      </c:pt>
                      <c:pt idx="65">
                        <c:v>2037</c:v>
                      </c:pt>
                      <c:pt idx="66">
                        <c:v>2038</c:v>
                      </c:pt>
                      <c:pt idx="67">
                        <c:v>2039</c:v>
                      </c:pt>
                      <c:pt idx="68">
                        <c:v>2040</c:v>
                      </c:pt>
                      <c:pt idx="69">
                        <c:v>2041</c:v>
                      </c:pt>
                      <c:pt idx="70">
                        <c:v>2042</c:v>
                      </c:pt>
                      <c:pt idx="71">
                        <c:v>2043</c:v>
                      </c:pt>
                      <c:pt idx="72">
                        <c:v>2044</c:v>
                      </c:pt>
                      <c:pt idx="73">
                        <c:v>2045</c:v>
                      </c:pt>
                      <c:pt idx="74">
                        <c:v>2046</c:v>
                      </c:pt>
                      <c:pt idx="75">
                        <c:v>2047</c:v>
                      </c:pt>
                      <c:pt idx="76">
                        <c:v>2048</c:v>
                      </c:pt>
                      <c:pt idx="77">
                        <c:v>2049</c:v>
                      </c:pt>
                      <c:pt idx="78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'Growth Model Examples'!$D$9:$D$87</c15:sqref>
                        </c15:formulaRef>
                      </c:ext>
                    </c:extLst>
                    <c:numCache>
                      <c:formatCode>0.0</c:formatCode>
                      <c:ptCount val="79"/>
                      <c:pt idx="0">
                        <c:v>3.2671215651447483E-4</c:v>
                      </c:pt>
                      <c:pt idx="1">
                        <c:v>4.2506140998099795E-4</c:v>
                      </c:pt>
                      <c:pt idx="2">
                        <c:v>5.5301607647351148E-4</c:v>
                      </c:pt>
                      <c:pt idx="3">
                        <c:v>7.1948784936637367E-4</c:v>
                      </c:pt>
                      <c:pt idx="4">
                        <c:v>9.3607084829194775E-4</c:v>
                      </c:pt>
                      <c:pt idx="5">
                        <c:v>1.2178489498761991E-3</c:v>
                      </c:pt>
                      <c:pt idx="6">
                        <c:v>1.5844460506304614E-3</c:v>
                      </c:pt>
                      <c:pt idx="7">
                        <c:v>2.0613923287644553E-3</c:v>
                      </c:pt>
                      <c:pt idx="8">
                        <c:v>2.6819015277901315E-3</c:v>
                      </c:pt>
                      <c:pt idx="9">
                        <c:v>3.4891828234719924E-3</c:v>
                      </c:pt>
                      <c:pt idx="10">
                        <c:v>4.5394479208180627E-3</c:v>
                      </c:pt>
                      <c:pt idx="11">
                        <c:v>5.9058222060990317E-3</c:v>
                      </c:pt>
                      <c:pt idx="12">
                        <c:v>7.6834313382363462E-3</c:v>
                      </c:pt>
                      <c:pt idx="13">
                        <c:v>9.996015854863316E-3</c:v>
                      </c:pt>
                      <c:pt idx="14">
                        <c:v>1.3004531662344831E-2</c:v>
                      </c:pt>
                      <c:pt idx="15">
                        <c:v>1.6918330706634066E-2</c:v>
                      </c:pt>
                      <c:pt idx="16">
                        <c:v>2.2009692672130043E-2</c:v>
                      </c:pt>
                      <c:pt idx="17">
                        <c:v>2.8632706668853203E-2</c:v>
                      </c:pt>
                      <c:pt idx="18">
                        <c:v>3.7247795990685617E-2</c:v>
                      </c:pt>
                      <c:pt idx="19">
                        <c:v>4.8453557227979616E-2</c:v>
                      </c:pt>
                      <c:pt idx="20">
                        <c:v>6.3028069576281709E-2</c:v>
                      </c:pt>
                      <c:pt idx="21">
                        <c:v>8.1982448035628153E-2</c:v>
                      </c:pt>
                      <c:pt idx="22">
                        <c:v>0.10663019694850107</c:v>
                      </c:pt>
                      <c:pt idx="23">
                        <c:v>0.1386769033500368</c:v>
                      </c:pt>
                      <c:pt idx="24">
                        <c:v>0.18033602935560289</c:v>
                      </c:pt>
                      <c:pt idx="25">
                        <c:v>0.23447805082085971</c:v>
                      </c:pt>
                      <c:pt idx="26">
                        <c:v>0.30482196058112798</c:v>
                      </c:pt>
                      <c:pt idx="27">
                        <c:v>0.39618018498606844</c:v>
                      </c:pt>
                      <c:pt idx="28">
                        <c:v>0.51477015156825168</c:v>
                      </c:pt>
                      <c:pt idx="29">
                        <c:v>0.66860785093228436</c:v>
                      </c:pt>
                      <c:pt idx="30">
                        <c:v>0.86800026621778237</c:v>
                      </c:pt>
                      <c:pt idx="31">
                        <c:v>1.1261535914134662</c:v>
                      </c:pt>
                      <c:pt idx="32">
                        <c:v>1.4599111502171382</c:v>
                      </c:pt>
                      <c:pt idx="33">
                        <c:v>1.8906262655825348</c:v>
                      </c:pt>
                      <c:pt idx="34">
                        <c:v>2.4451569660045518</c:v>
                      </c:pt>
                      <c:pt idx="35">
                        <c:v>3.1569354202314752</c:v>
                      </c:pt>
                      <c:pt idx="36">
                        <c:v>4.067007452598677</c:v>
                      </c:pt>
                      <c:pt idx="37">
                        <c:v>5.224847375344094</c:v>
                      </c:pt>
                      <c:pt idx="38">
                        <c:v>6.6886236568918633</c:v>
                      </c:pt>
                      <c:pt idx="39">
                        <c:v>8.524423954849901</c:v>
                      </c:pt>
                      <c:pt idx="40">
                        <c:v>10.803769170051547</c:v>
                      </c:pt>
                      <c:pt idx="41">
                        <c:v>13.598623989782213</c:v>
                      </c:pt>
                      <c:pt idx="42">
                        <c:v>16.973176848870462</c:v>
                      </c:pt>
                      <c:pt idx="43">
                        <c:v>20.972104729957298</c:v>
                      </c:pt>
                      <c:pt idx="44">
                        <c:v>25.606038634907399</c:v>
                      </c:pt>
                      <c:pt idx="45">
                        <c:v>30.836511851393055</c:v>
                      </c:pt>
                      <c:pt idx="46">
                        <c:v>36.564416319444014</c:v>
                      </c:pt>
                      <c:pt idx="47">
                        <c:v>42.627031713727476</c:v>
                      </c:pt>
                      <c:pt idx="48">
                        <c:v>48.807970779778827</c:v>
                      </c:pt>
                      <c:pt idx="49">
                        <c:v>54.861425172672547</c:v>
                      </c:pt>
                      <c:pt idx="50">
                        <c:v>60.547589756557478</c:v>
                      </c:pt>
                      <c:pt idx="51">
                        <c:v>65.671575731915425</c:v>
                      </c:pt>
                      <c:pt idx="52">
                        <c:v>70.114868030448463</c:v>
                      </c:pt>
                      <c:pt idx="53">
                        <c:v>73.848033170421786</c:v>
                      </c:pt>
                      <c:pt idx="54">
                        <c:v>76.918662200162274</c:v>
                      </c:pt>
                      <c:pt idx="55">
                        <c:v>79.420005487410066</c:v>
                      </c:pt>
                      <c:pt idx="56">
                        <c:v>81.456120005963768</c:v>
                      </c:pt>
                      <c:pt idx="57">
                        <c:v>83.118549794816488</c:v>
                      </c:pt>
                      <c:pt idx="58">
                        <c:v>84.478679331762962</c:v>
                      </c:pt>
                      <c:pt idx="59">
                        <c:v>85.590291578793369</c:v>
                      </c:pt>
                      <c:pt idx="60">
                        <c:v>86.495108946061407</c:v>
                      </c:pt>
                      <c:pt idx="61">
                        <c:v>87.2272615193978</c:v>
                      </c:pt>
                      <c:pt idx="62">
                        <c:v>87.815810958693334</c:v>
                      </c:pt>
                      <c:pt idx="63">
                        <c:v>88.285882332733721</c:v>
                      </c:pt>
                      <c:pt idx="64">
                        <c:v>88.659125031923281</c:v>
                      </c:pt>
                      <c:pt idx="65">
                        <c:v>88.953965016537538</c:v>
                      </c:pt>
                      <c:pt idx="66">
                        <c:v>89.185852430837642</c:v>
                      </c:pt>
                      <c:pt idx="67">
                        <c:v>89.367557306565885</c:v>
                      </c:pt>
                      <c:pt idx="68">
                        <c:v>89.509502101311071</c:v>
                      </c:pt>
                      <c:pt idx="69">
                        <c:v>89.620103510246679</c:v>
                      </c:pt>
                      <c:pt idx="70">
                        <c:v>89.706099408874664</c:v>
                      </c:pt>
                      <c:pt idx="71">
                        <c:v>89.772845497426658</c:v>
                      </c:pt>
                      <c:pt idx="72">
                        <c:v>89.824574321677986</c:v>
                      </c:pt>
                      <c:pt idx="73">
                        <c:v>89.8646151562086</c:v>
                      </c:pt>
                      <c:pt idx="74">
                        <c:v>89.895576785036383</c:v>
                      </c:pt>
                      <c:pt idx="75">
                        <c:v>89.919497047895462</c:v>
                      </c:pt>
                      <c:pt idx="76">
                        <c:v>89.93796371638507</c:v>
                      </c:pt>
                      <c:pt idx="77">
                        <c:v>89.952211279332801</c:v>
                      </c:pt>
                      <c:pt idx="78">
                        <c:v>89.963197867416071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9F-4021-82F1-5172C5122841}"/>
                  </c:ext>
                </c:extLst>
              </c15:ser>
            </c15:filteredScatterSeries>
          </c:ext>
        </c:extLst>
      </c:scatterChart>
      <c:valAx>
        <c:axId val="1788915968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345680"/>
        <c:crosses val="autoZero"/>
        <c:crossBetween val="midCat"/>
      </c:valAx>
      <c:valAx>
        <c:axId val="132634568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91596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"/>
          <c:order val="1"/>
          <c:tx>
            <c:strRef>
              <c:f>'CTI Growth Models'!$D$24</c:f>
              <c:strCache>
                <c:ptCount val="1"/>
                <c:pt idx="0">
                  <c:v>Number of CTI Certified Tower Models M1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Models'!$D$25:$D$103</c:f>
              <c:numCache>
                <c:formatCode>0.0</c:formatCode>
                <c:ptCount val="79"/>
                <c:pt idx="0">
                  <c:v>1.0847432320842927</c:v>
                </c:pt>
                <c:pt idx="1">
                  <c:v>1.476904587694662</c:v>
                </c:pt>
                <c:pt idx="2">
                  <c:v>2.010742430577011</c:v>
                </c:pt>
                <c:pt idx="3">
                  <c:v>2.7373554592413711</c:v>
                </c:pt>
                <c:pt idx="4">
                  <c:v>3.7261998259364191</c:v>
                </c:pt>
                <c:pt idx="5">
                  <c:v>5.0716224324141876</c:v>
                </c:pt>
                <c:pt idx="6">
                  <c:v>6.9016667927671733</c:v>
                </c:pt>
                <c:pt idx="7">
                  <c:v>9.3898970430682311</c:v>
                </c:pt>
                <c:pt idx="8">
                  <c:v>12.771191519938384</c:v>
                </c:pt>
                <c:pt idx="9">
                  <c:v>17.362685269800295</c:v>
                </c:pt>
                <c:pt idx="10">
                  <c:v>23.591257394136392</c:v>
                </c:pt>
                <c:pt idx="11">
                  <c:v>32.029087984538819</c:v>
                </c:pt>
                <c:pt idx="12">
                  <c:v>43.438696530976358</c:v>
                </c:pt>
                <c:pt idx="13">
                  <c:v>58.828232479711005</c:v>
                </c:pt>
                <c:pt idx="14">
                  <c:v>79.516123333372434</c:v>
                </c:pt>
                <c:pt idx="15">
                  <c:v>107.20070843421854</c:v>
                </c:pt>
                <c:pt idx="16">
                  <c:v>144.0240899658761</c:v>
                </c:pt>
                <c:pt idx="17">
                  <c:v>192.60888457166175</c:v>
                </c:pt>
                <c:pt idx="18">
                  <c:v>256.03126562456146</c:v>
                </c:pt>
                <c:pt idx="19">
                  <c:v>337.67555911725412</c:v>
                </c:pt>
                <c:pt idx="20">
                  <c:v>440.90246073680191</c:v>
                </c:pt>
                <c:pt idx="21">
                  <c:v>568.47210187122573</c:v>
                </c:pt>
                <c:pt idx="22">
                  <c:v>721.72121258304355</c:v>
                </c:pt>
                <c:pt idx="23">
                  <c:v>899.6211997429964</c:v>
                </c:pt>
                <c:pt idx="24">
                  <c:v>1098.0194344087563</c:v>
                </c:pt>
                <c:pt idx="25">
                  <c:v>1309.4869399174911</c:v>
                </c:pt>
                <c:pt idx="26">
                  <c:v>1524.1035617661314</c:v>
                </c:pt>
                <c:pt idx="27">
                  <c:v>1731.1345474628838</c:v>
                </c:pt>
                <c:pt idx="28">
                  <c:v>1921.0662437820788</c:v>
                </c:pt>
                <c:pt idx="29">
                  <c:v>2087.2334493577091</c:v>
                </c:pt>
                <c:pt idx="30">
                  <c:v>2226.4955564162929</c:v>
                </c:pt>
                <c:pt idx="31">
                  <c:v>2338.9252447483395</c:v>
                </c:pt>
                <c:pt idx="32">
                  <c:v>2426.8832877487885</c:v>
                </c:pt>
                <c:pt idx="33">
                  <c:v>2493.9523034603117</c:v>
                </c:pt>
                <c:pt idx="34">
                  <c:v>2544.0574549927869</c:v>
                </c:pt>
                <c:pt idx="35">
                  <c:v>2580.8954306762894</c:v>
                </c:pt>
                <c:pt idx="36">
                  <c:v>2607.6476551787432</c:v>
                </c:pt>
                <c:pt idx="37">
                  <c:v>2626.894226622534</c:v>
                </c:pt>
                <c:pt idx="38">
                  <c:v>2640.6434101623768</c:v>
                </c:pt>
                <c:pt idx="39">
                  <c:v>2650.4135532826576</c:v>
                </c:pt>
                <c:pt idx="40">
                  <c:v>2657.3288575578968</c:v>
                </c:pt>
                <c:pt idx="41">
                  <c:v>2662.2091908754301</c:v>
                </c:pt>
                <c:pt idx="42">
                  <c:v>2665.6459248314459</c:v>
                </c:pt>
                <c:pt idx="43">
                  <c:v>2668.0622014239329</c:v>
                </c:pt>
                <c:pt idx="44">
                  <c:v>2669.7590154852269</c:v>
                </c:pt>
                <c:pt idx="45">
                  <c:v>2670.9495550445777</c:v>
                </c:pt>
                <c:pt idx="46">
                  <c:v>2671.7843410077749</c:v>
                </c:pt>
                <c:pt idx="47">
                  <c:v>2672.369402801693</c:v>
                </c:pt>
                <c:pt idx="48">
                  <c:v>2672.7793027064426</c:v>
                </c:pt>
                <c:pt idx="49">
                  <c:v>2673.0664093581377</c:v>
                </c:pt>
                <c:pt idx="50">
                  <c:v>2673.2674701475385</c:v>
                </c:pt>
                <c:pt idx="51">
                  <c:v>2673.4082536521091</c:v>
                </c:pt>
                <c:pt idx="52">
                  <c:v>2673.5068208188081</c:v>
                </c:pt>
                <c:pt idx="53">
                  <c:v>2673.575825814853</c:v>
                </c:pt>
                <c:pt idx="54">
                  <c:v>2673.6241322643086</c:v>
                </c:pt>
                <c:pt idx="55">
                  <c:v>2673.6579474913756</c:v>
                </c:pt>
                <c:pt idx="56">
                  <c:v>2673.681617952825</c:v>
                </c:pt>
                <c:pt idx="57">
                  <c:v>2673.6981867796767</c:v>
                </c:pt>
                <c:pt idx="58">
                  <c:v>2673.7097844271775</c:v>
                </c:pt>
                <c:pt idx="59">
                  <c:v>2673.7179023139574</c:v>
                </c:pt>
                <c:pt idx="60">
                  <c:v>2673.7235844595743</c:v>
                </c:pt>
                <c:pt idx="61">
                  <c:v>2673.7275616739416</c:v>
                </c:pt>
                <c:pt idx="62">
                  <c:v>2673.7303455098718</c:v>
                </c:pt>
                <c:pt idx="63">
                  <c:v>2673.7322940385425</c:v>
                </c:pt>
                <c:pt idx="64">
                  <c:v>2673.7336578956897</c:v>
                </c:pt>
                <c:pt idx="65">
                  <c:v>2673.7346125149097</c:v>
                </c:pt>
                <c:pt idx="66">
                  <c:v>2673.735280690923</c:v>
                </c:pt>
                <c:pt idx="67">
                  <c:v>2673.7357483734663</c:v>
                </c:pt>
                <c:pt idx="68">
                  <c:v>2673.736075722546</c:v>
                </c:pt>
                <c:pt idx="69">
                  <c:v>2673.7363048466918</c:v>
                </c:pt>
                <c:pt idx="70">
                  <c:v>2673.7364652193846</c:v>
                </c:pt>
                <c:pt idx="71">
                  <c:v>2673.7365774702926</c:v>
                </c:pt>
                <c:pt idx="72">
                  <c:v>2673.7366560389282</c:v>
                </c:pt>
                <c:pt idx="73">
                  <c:v>2673.7367110320647</c:v>
                </c:pt>
                <c:pt idx="74">
                  <c:v>2673.7367495238209</c:v>
                </c:pt>
                <c:pt idx="75">
                  <c:v>2673.7367764656401</c:v>
                </c:pt>
                <c:pt idx="76">
                  <c:v>2673.7367953232256</c:v>
                </c:pt>
                <c:pt idx="77">
                  <c:v>2673.7368085223534</c:v>
                </c:pt>
                <c:pt idx="78">
                  <c:v>2673.7368177609155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E4-48CB-9DBC-D91017D0E040}"/>
            </c:ext>
          </c:extLst>
        </c:ser>
        <c:ser>
          <c:idx val="5"/>
          <c:order val="2"/>
          <c:tx>
            <c:strRef>
              <c:f>'CTI Growth Models'!$G$24</c:f>
              <c:strCache>
                <c:ptCount val="1"/>
                <c:pt idx="0">
                  <c:v>Number of CTI Certified Tower Models M2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Models'!$G$25:$G$103</c:f>
              <c:numCache>
                <c:formatCode>0.0</c:formatCode>
                <c:ptCount val="79"/>
                <c:pt idx="0">
                  <c:v>3.8042617218707164E-2</c:v>
                </c:pt>
                <c:pt idx="1">
                  <c:v>5.2587000958737917E-2</c:v>
                </c:pt>
                <c:pt idx="2">
                  <c:v>7.2691903465056384E-2</c:v>
                </c:pt>
                <c:pt idx="3">
                  <c:v>0.10048313012521248</c:v>
                </c:pt>
                <c:pt idx="4">
                  <c:v>0.1388991364328831</c:v>
                </c:pt>
                <c:pt idx="5">
                  <c:v>0.19200163891764532</c:v>
                </c:pt>
                <c:pt idx="6">
                  <c:v>0.26540490409934137</c:v>
                </c:pt>
                <c:pt idx="7">
                  <c:v>0.36686902015571832</c:v>
                </c:pt>
                <c:pt idx="8">
                  <c:v>0.50711971463078953</c:v>
                </c:pt>
                <c:pt idx="9">
                  <c:v>0.70098108178444818</c:v>
                </c:pt>
                <c:pt idx="10">
                  <c:v>0.96894037446236325</c:v>
                </c:pt>
                <c:pt idx="11">
                  <c:v>1.3393091366715453</c:v>
                </c:pt>
                <c:pt idx="12">
                  <c:v>1.8512069304824763</c:v>
                </c:pt>
                <c:pt idx="13">
                  <c:v>2.5586788305636219</c:v>
                </c:pt>
                <c:pt idx="14">
                  <c:v>3.5363738100841147</c:v>
                </c:pt>
                <c:pt idx="15">
                  <c:v>4.887368687097478</c:v>
                </c:pt>
                <c:pt idx="16">
                  <c:v>6.7539348734899249</c:v>
                </c:pt>
                <c:pt idx="17">
                  <c:v>9.3323291229908136</c:v>
                </c:pt>
                <c:pt idx="18">
                  <c:v>12.893063242848257</c:v>
                </c:pt>
                <c:pt idx="19">
                  <c:v>17.808588968868207</c:v>
                </c:pt>
                <c:pt idx="20">
                  <c:v>24.590932746751605</c:v>
                </c:pt>
                <c:pt idx="21">
                  <c:v>33.942517813229642</c:v>
                </c:pt>
                <c:pt idx="22">
                  <c:v>46.824150899929009</c:v>
                </c:pt>
                <c:pt idx="23">
                  <c:v>64.544749646873242</c:v>
                </c:pt>
                <c:pt idx="24">
                  <c:v>88.877450426418363</c:v>
                </c:pt>
                <c:pt idx="25">
                  <c:v>122.20548135752779</c:v>
                </c:pt>
                <c:pt idx="26">
                  <c:v>167.6971767102732</c:v>
                </c:pt>
                <c:pt idx="27">
                  <c:v>229.50033450468254</c:v>
                </c:pt>
                <c:pt idx="28">
                  <c:v>312.92817305598237</c:v>
                </c:pt>
                <c:pt idx="29">
                  <c:v>424.57805083861422</c:v>
                </c:pt>
                <c:pt idx="30">
                  <c:v>572.27703564811418</c:v>
                </c:pt>
                <c:pt idx="31">
                  <c:v>764.69031071621339</c:v>
                </c:pt>
                <c:pt idx="32">
                  <c:v>1010.3841753190818</c:v>
                </c:pt>
                <c:pt idx="33">
                  <c:v>1316.1645201367428</c:v>
                </c:pt>
                <c:pt idx="34">
                  <c:v>1684.7067142375799</c:v>
                </c:pt>
                <c:pt idx="35">
                  <c:v>2111.92149766591</c:v>
                </c:pt>
                <c:pt idx="36">
                  <c:v>2585.06455704582</c:v>
                </c:pt>
                <c:pt idx="37">
                  <c:v>3082.8970018294453</c:v>
                </c:pt>
                <c:pt idx="38">
                  <c:v>3578.6998098576973</c:v>
                </c:pt>
                <c:pt idx="39">
                  <c:v>4045.553581797385</c:v>
                </c:pt>
                <c:pt idx="40">
                  <c:v>4461.8697603162773</c:v>
                </c:pt>
                <c:pt idx="41">
                  <c:v>4814.9207084574018</c:v>
                </c:pt>
                <c:pt idx="42">
                  <c:v>5101.3292724659805</c:v>
                </c:pt>
                <c:pt idx="43">
                  <c:v>5325.1020782933256</c:v>
                </c:pt>
                <c:pt idx="44">
                  <c:v>5494.6386998070448</c:v>
                </c:pt>
                <c:pt idx="45">
                  <c:v>5619.9784637865296</c:v>
                </c:pt>
                <c:pt idx="46">
                  <c:v>5710.8966328247952</c:v>
                </c:pt>
                <c:pt idx="47">
                  <c:v>5775.8952213858238</c:v>
                </c:pt>
                <c:pt idx="48">
                  <c:v>5821.8581145709431</c:v>
                </c:pt>
                <c:pt idx="49">
                  <c:v>5854.0963967807529</c:v>
                </c:pt>
                <c:pt idx="50">
                  <c:v>5876.5724648943587</c:v>
                </c:pt>
                <c:pt idx="51">
                  <c:v>5892.1732369549254</c:v>
                </c:pt>
                <c:pt idx="52">
                  <c:v>5902.9667992009963</c:v>
                </c:pt>
                <c:pt idx="53">
                  <c:v>5910.4168125983815</c:v>
                </c:pt>
                <c:pt idx="54">
                  <c:v>5915.5501783759764</c:v>
                </c:pt>
                <c:pt idx="55">
                  <c:v>5919.0828600837531</c:v>
                </c:pt>
                <c:pt idx="56">
                  <c:v>5921.5117779679695</c:v>
                </c:pt>
                <c:pt idx="57">
                  <c:v>5923.1806978296336</c:v>
                </c:pt>
                <c:pt idx="58">
                  <c:v>5924.3268733391715</c:v>
                </c:pt>
                <c:pt idx="59">
                  <c:v>5925.11376841727</c:v>
                </c:pt>
                <c:pt idx="60">
                  <c:v>5925.6538681593593</c:v>
                </c:pt>
                <c:pt idx="61">
                  <c:v>5926.024508361369</c:v>
                </c:pt>
                <c:pt idx="62">
                  <c:v>5926.2788246635319</c:v>
                </c:pt>
                <c:pt idx="63">
                  <c:v>5926.4533083049237</c:v>
                </c:pt>
                <c:pt idx="64">
                  <c:v>5926.5730114190237</c:v>
                </c:pt>
                <c:pt idx="65">
                  <c:v>5926.6551287134116</c:v>
                </c:pt>
                <c:pt idx="66">
                  <c:v>5926.7114598122753</c:v>
                </c:pt>
                <c:pt idx="67">
                  <c:v>5926.7501010060032</c:v>
                </c:pt>
                <c:pt idx="68">
                  <c:v>5926.7766070359812</c:v>
                </c:pt>
                <c:pt idx="69">
                  <c:v>5926.7947886708198</c:v>
                </c:pt>
                <c:pt idx="70">
                  <c:v>5926.8072601195645</c:v>
                </c:pt>
                <c:pt idx="71">
                  <c:v>5926.8158146818205</c:v>
                </c:pt>
                <c:pt idx="72">
                  <c:v>5926.8216824971978</c:v>
                </c:pt>
                <c:pt idx="73">
                  <c:v>5926.8257073821733</c:v>
                </c:pt>
                <c:pt idx="74">
                  <c:v>5926.8284681465093</c:v>
                </c:pt>
                <c:pt idx="75">
                  <c:v>5926.830361816742</c:v>
                </c:pt>
                <c:pt idx="76">
                  <c:v>5926.831660725833</c:v>
                </c:pt>
                <c:pt idx="77">
                  <c:v>5926.8325516745717</c:v>
                </c:pt>
                <c:pt idx="78">
                  <c:v>5926.8331627943762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E4-48CB-9DBC-D91017D0E040}"/>
            </c:ext>
          </c:extLst>
        </c:ser>
        <c:ser>
          <c:idx val="8"/>
          <c:order val="3"/>
          <c:tx>
            <c:strRef>
              <c:f>'CTI Growth Models'!$J$24</c:f>
              <c:strCache>
                <c:ptCount val="1"/>
                <c:pt idx="0">
                  <c:v>Number of CTI Certified Tower Models M3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Models'!$J$25:$J$103</c:f>
              <c:numCache>
                <c:formatCode>0.0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9.4587448984384537E-11</c:v>
                </c:pt>
                <c:pt idx="5">
                  <c:v>2.0372681319713593E-10</c:v>
                </c:pt>
                <c:pt idx="6">
                  <c:v>4.220055416226387E-10</c:v>
                </c:pt>
                <c:pt idx="7">
                  <c:v>9.3132257461547852E-10</c:v>
                </c:pt>
                <c:pt idx="8">
                  <c:v>1.9936123862862587E-9</c:v>
                </c:pt>
                <c:pt idx="9">
                  <c:v>4.3146428652107716E-9</c:v>
                </c:pt>
                <c:pt idx="10">
                  <c:v>9.3350536189973354E-9</c:v>
                </c:pt>
                <c:pt idx="11">
                  <c:v>2.0219886209815741E-8</c:v>
                </c:pt>
                <c:pt idx="12">
                  <c:v>4.3793988879770041E-8</c:v>
                </c:pt>
                <c:pt idx="13">
                  <c:v>9.4820279628038406E-8</c:v>
                </c:pt>
                <c:pt idx="14">
                  <c:v>2.0532752387225628E-7</c:v>
                </c:pt>
                <c:pt idx="15">
                  <c:v>4.4460466597229242E-7</c:v>
                </c:pt>
                <c:pt idx="16">
                  <c:v>9.6274743555113673E-7</c:v>
                </c:pt>
                <c:pt idx="17">
                  <c:v>2.0847292034886777E-6</c:v>
                </c:pt>
                <c:pt idx="18">
                  <c:v>4.5142587623558939E-6</c:v>
                </c:pt>
                <c:pt idx="19">
                  <c:v>9.7751108114607632E-6</c:v>
                </c:pt>
                <c:pt idx="20">
                  <c:v>2.1166888473089784E-5</c:v>
                </c:pt>
                <c:pt idx="21">
                  <c:v>4.5834516640752554E-5</c:v>
                </c:pt>
                <c:pt idx="22">
                  <c:v>9.9249482445884496E-5</c:v>
                </c:pt>
                <c:pt idx="23">
                  <c:v>2.1491358347702771E-4</c:v>
                </c:pt>
                <c:pt idx="24">
                  <c:v>4.6537115849787369E-4</c:v>
                </c:pt>
                <c:pt idx="25">
                  <c:v>1.007708822726272E-3</c:v>
                </c:pt>
                <c:pt idx="26">
                  <c:v>2.1820799083798192E-3</c:v>
                </c:pt>
                <c:pt idx="27">
                  <c:v>4.7250480129150674E-3</c:v>
                </c:pt>
                <c:pt idx="28">
                  <c:v>1.0231558095256332E-2</c:v>
                </c:pt>
                <c:pt idx="29">
                  <c:v>2.2155281076265965E-2</c:v>
                </c:pt>
                <c:pt idx="30">
                  <c:v>4.7974739667552058E-2</c:v>
                </c:pt>
                <c:pt idx="31">
                  <c:v>0.10388377276103711</c:v>
                </c:pt>
                <c:pt idx="32">
                  <c:v>0.22494803493464133</c:v>
                </c:pt>
                <c:pt idx="33">
                  <c:v>0.48709694025455974</c:v>
                </c:pt>
                <c:pt idx="34">
                  <c:v>1.054740934217989</c:v>
                </c:pt>
                <c:pt idx="35">
                  <c:v>2.283863490098156</c:v>
                </c:pt>
                <c:pt idx="36">
                  <c:v>4.945171566294448</c:v>
                </c:pt>
                <c:pt idx="37">
                  <c:v>10.706910703032918</c:v>
                </c:pt>
                <c:pt idx="38">
                  <c:v>23.178509683202719</c:v>
                </c:pt>
                <c:pt idx="39">
                  <c:v>50.161875926518405</c:v>
                </c:pt>
                <c:pt idx="40">
                  <c:v>108.48614311209531</c:v>
                </c:pt>
                <c:pt idx="41">
                  <c:v>234.28982626905054</c:v>
                </c:pt>
                <c:pt idx="42">
                  <c:v>504.42362150702684</c:v>
                </c:pt>
                <c:pt idx="43">
                  <c:v>1078.8971299887999</c:v>
                </c:pt>
                <c:pt idx="44">
                  <c:v>2275.8844812715688</c:v>
                </c:pt>
                <c:pt idx="45">
                  <c:v>4667.1440286598299</c:v>
                </c:pt>
                <c:pt idx="46">
                  <c:v>9066.4651616955234</c:v>
                </c:pt>
                <c:pt idx="47">
                  <c:v>16056.404528946066</c:v>
                </c:pt>
                <c:pt idx="48">
                  <c:v>24936.660180557836</c:v>
                </c:pt>
                <c:pt idx="49">
                  <c:v>33496.771971680966</c:v>
                </c:pt>
                <c:pt idx="50">
                  <c:v>39815.893275705312</c:v>
                </c:pt>
                <c:pt idx="51">
                  <c:v>43623.637648231263</c:v>
                </c:pt>
                <c:pt idx="52">
                  <c:v>45644.893925002703</c:v>
                </c:pt>
                <c:pt idx="53">
                  <c:v>46646.262321177244</c:v>
                </c:pt>
                <c:pt idx="54">
                  <c:v>47125.459780914272</c:v>
                </c:pt>
                <c:pt idx="55">
                  <c:v>47350.985976513555</c:v>
                </c:pt>
                <c:pt idx="56">
                  <c:v>47456.296625037387</c:v>
                </c:pt>
                <c:pt idx="57">
                  <c:v>47505.292553062056</c:v>
                </c:pt>
                <c:pt idx="58">
                  <c:v>47528.049367886182</c:v>
                </c:pt>
                <c:pt idx="59">
                  <c:v>47538.610788010243</c:v>
                </c:pt>
                <c:pt idx="60">
                  <c:v>47543.510558176771</c:v>
                </c:pt>
                <c:pt idx="61">
                  <c:v>47545.783332718063</c:v>
                </c:pt>
                <c:pt idx="62">
                  <c:v>47546.837485120333</c:v>
                </c:pt>
                <c:pt idx="63">
                  <c:v>47547.326401887454</c:v>
                </c:pt>
                <c:pt idx="64">
                  <c:v>47547.553158151561</c:v>
                </c:pt>
                <c:pt idx="65">
                  <c:v>47547.658325359793</c:v>
                </c:pt>
                <c:pt idx="66">
                  <c:v>47547.707100650761</c:v>
                </c:pt>
                <c:pt idx="67">
                  <c:v>47547.729722009477</c:v>
                </c:pt>
                <c:pt idx="68">
                  <c:v>47547.740213499652</c:v>
                </c:pt>
                <c:pt idx="69">
                  <c:v>47547.745079313827</c:v>
                </c:pt>
                <c:pt idx="70">
                  <c:v>47547.747336013628</c:v>
                </c:pt>
                <c:pt idx="71">
                  <c:v>47547.748382640864</c:v>
                </c:pt>
                <c:pt idx="72">
                  <c:v>47547.748868052578</c:v>
                </c:pt>
                <c:pt idx="73">
                  <c:v>47547.749093180042</c:v>
                </c:pt>
                <c:pt idx="74">
                  <c:v>47547.749197591147</c:v>
                </c:pt>
                <c:pt idx="75">
                  <c:v>47547.749246015614</c:v>
                </c:pt>
                <c:pt idx="76">
                  <c:v>47547.749268474239</c:v>
                </c:pt>
                <c:pt idx="77">
                  <c:v>47547.749278890245</c:v>
                </c:pt>
                <c:pt idx="78">
                  <c:v>47547.749283721052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E4-48CB-9DBC-D91017D0E040}"/>
            </c:ext>
          </c:extLst>
        </c:ser>
        <c:ser>
          <c:idx val="11"/>
          <c:order val="4"/>
          <c:tx>
            <c:strRef>
              <c:f>'CTI Growth Models'!$M$24</c:f>
              <c:strCache>
                <c:ptCount val="1"/>
                <c:pt idx="0">
                  <c:v>Number of CTI Certified Tower Models M4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Models'!$M$25:$M$103</c:f>
              <c:numCache>
                <c:formatCode>0.0</c:formatCode>
                <c:ptCount val="79"/>
                <c:pt idx="0">
                  <c:v>6.5607309807091951E-8</c:v>
                </c:pt>
                <c:pt idx="1">
                  <c:v>1.2430245988070965E-7</c:v>
                </c:pt>
                <c:pt idx="2">
                  <c:v>2.3551547201350331E-7</c:v>
                </c:pt>
                <c:pt idx="3">
                  <c:v>4.462381184566766E-7</c:v>
                </c:pt>
                <c:pt idx="4">
                  <c:v>8.4548082668334246E-7</c:v>
                </c:pt>
                <c:pt idx="5">
                  <c:v>1.6019330359995365E-6</c:v>
                </c:pt>
                <c:pt idx="6">
                  <c:v>3.0351911846082658E-6</c:v>
                </c:pt>
                <c:pt idx="7">
                  <c:v>5.7507677411194891E-6</c:v>
                </c:pt>
                <c:pt idx="8">
                  <c:v>1.0895990271819755E-5</c:v>
                </c:pt>
                <c:pt idx="9">
                  <c:v>2.0644663891289383E-5</c:v>
                </c:pt>
                <c:pt idx="10">
                  <c:v>3.9115464460337535E-5</c:v>
                </c:pt>
                <c:pt idx="11">
                  <c:v>7.4112129368586466E-5</c:v>
                </c:pt>
                <c:pt idx="12">
                  <c:v>1.4042035400052555E-4</c:v>
                </c:pt>
                <c:pt idx="13">
                  <c:v>2.6605465609463863E-4</c:v>
                </c:pt>
                <c:pt idx="14">
                  <c:v>5.0409412870067172E-4</c:v>
                </c:pt>
                <c:pt idx="15">
                  <c:v>9.5510785467922688E-4</c:v>
                </c:pt>
                <c:pt idx="16">
                  <c:v>1.8096441635861993E-3</c:v>
                </c:pt>
                <c:pt idx="17">
                  <c:v>3.428735177294584E-3</c:v>
                </c:pt>
                <c:pt idx="18">
                  <c:v>6.4964286539179739E-3</c:v>
                </c:pt>
                <c:pt idx="19">
                  <c:v>1.2308789704547962E-2</c:v>
                </c:pt>
                <c:pt idx="20">
                  <c:v>2.332147066044854E-2</c:v>
                </c:pt>
                <c:pt idx="21">
                  <c:v>4.4187184685142711E-2</c:v>
                </c:pt>
                <c:pt idx="22">
                  <c:v>8.3721380924544064E-2</c:v>
                </c:pt>
                <c:pt idx="23">
                  <c:v>0.15862651237330283</c:v>
                </c:pt>
                <c:pt idx="24">
                  <c:v>0.30054805459076306</c:v>
                </c:pt>
                <c:pt idx="25">
                  <c:v>0.56944227200074238</c:v>
                </c:pt>
                <c:pt idx="26">
                  <c:v>1.0788995410148345</c:v>
                </c:pt>
                <c:pt idx="27">
                  <c:v>2.0441079645133868</c:v>
                </c:pt>
                <c:pt idx="28">
                  <c:v>3.872670804237714</c:v>
                </c:pt>
                <c:pt idx="29">
                  <c:v>7.3364656418707455</c:v>
                </c:pt>
                <c:pt idx="30">
                  <c:v>13.896503155112441</c:v>
                </c:pt>
                <c:pt idx="31">
                  <c:v>26.315703487864084</c:v>
                </c:pt>
                <c:pt idx="32">
                  <c:v>49.810144644983666</c:v>
                </c:pt>
                <c:pt idx="33">
                  <c:v>94.19546241703938</c:v>
                </c:pt>
                <c:pt idx="34">
                  <c:v>177.83004455634727</c:v>
                </c:pt>
                <c:pt idx="35">
                  <c:v>334.65316787612755</c:v>
                </c:pt>
                <c:pt idx="36">
                  <c:v>626.03556343978562</c:v>
                </c:pt>
                <c:pt idx="37">
                  <c:v>1158.3490819128383</c:v>
                </c:pt>
                <c:pt idx="38">
                  <c:v>2101.4112518592519</c:v>
                </c:pt>
                <c:pt idx="39">
                  <c:v>3684.7467467578426</c:v>
                </c:pt>
                <c:pt idx="40">
                  <c:v>6117.6254729331413</c:v>
                </c:pt>
                <c:pt idx="41">
                  <c:v>9390.2552411015931</c:v>
                </c:pt>
                <c:pt idx="42">
                  <c:v>13085.982014889905</c:v>
                </c:pt>
                <c:pt idx="43">
                  <c:v>16519.494812031029</c:v>
                </c:pt>
                <c:pt idx="44">
                  <c:v>19178.223203810699</c:v>
                </c:pt>
                <c:pt idx="45">
                  <c:v>20961.838662271592</c:v>
                </c:pt>
                <c:pt idx="46">
                  <c:v>22046.49037572214</c:v>
                </c:pt>
                <c:pt idx="47">
                  <c:v>22667.28244735103</c:v>
                </c:pt>
                <c:pt idx="48">
                  <c:v>23010.359678512865</c:v>
                </c:pt>
                <c:pt idx="49">
                  <c:v>23196.310709723632</c:v>
                </c:pt>
                <c:pt idx="50">
                  <c:v>23296.041424664723</c:v>
                </c:pt>
                <c:pt idx="51">
                  <c:v>23349.22880783246</c:v>
                </c:pt>
                <c:pt idx="52">
                  <c:v>23377.509163552819</c:v>
                </c:pt>
                <c:pt idx="53">
                  <c:v>23392.522262561386</c:v>
                </c:pt>
                <c:pt idx="54">
                  <c:v>23400.485514630785</c:v>
                </c:pt>
                <c:pt idx="55">
                  <c:v>23404.707507748666</c:v>
                </c:pt>
                <c:pt idx="56">
                  <c:v>23406.945417787985</c:v>
                </c:pt>
                <c:pt idx="57">
                  <c:v>23408.131497563583</c:v>
                </c:pt>
                <c:pt idx="58">
                  <c:v>23408.760072069155</c:v>
                </c:pt>
                <c:pt idx="59">
                  <c:v>23409.093179734213</c:v>
                </c:pt>
                <c:pt idx="60">
                  <c:v>23409.269704065071</c:v>
                </c:pt>
                <c:pt idx="61">
                  <c:v>23409.363249014266</c:v>
                </c:pt>
                <c:pt idx="62">
                  <c:v>23409.412820725112</c:v>
                </c:pt>
                <c:pt idx="63">
                  <c:v>23409.439089892519</c:v>
                </c:pt>
                <c:pt idx="64">
                  <c:v>23409.453010497004</c:v>
                </c:pt>
                <c:pt idx="65">
                  <c:v>23409.460387323285</c:v>
                </c:pt>
                <c:pt idx="66">
                  <c:v>23409.46429645989</c:v>
                </c:pt>
                <c:pt idx="67">
                  <c:v>23409.466367993806</c:v>
                </c:pt>
                <c:pt idx="68">
                  <c:v>23409.467465743186</c:v>
                </c:pt>
                <c:pt idx="69">
                  <c:v>23409.46804746363</c:v>
                </c:pt>
                <c:pt idx="70">
                  <c:v>23409.468355729499</c:v>
                </c:pt>
                <c:pt idx="71">
                  <c:v>23409.468519086047</c:v>
                </c:pt>
                <c:pt idx="72">
                  <c:v>23409.46860565211</c:v>
                </c:pt>
                <c:pt idx="73">
                  <c:v>23409.46865152528</c:v>
                </c:pt>
                <c:pt idx="74">
                  <c:v>23409.468675834432</c:v>
                </c:pt>
                <c:pt idx="75">
                  <c:v>23409.468688716363</c:v>
                </c:pt>
                <c:pt idx="76">
                  <c:v>23409.468695542768</c:v>
                </c:pt>
                <c:pt idx="77">
                  <c:v>23409.468699160225</c:v>
                </c:pt>
                <c:pt idx="78">
                  <c:v>23409.468701077189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E4-48CB-9DBC-D91017D0E040}"/>
            </c:ext>
          </c:extLst>
        </c:ser>
        <c:ser>
          <c:idx val="15"/>
          <c:order val="6"/>
          <c:tx>
            <c:strRef>
              <c:f>'CTI Growth Models'!$Q$24</c:f>
              <c:strCache>
                <c:ptCount val="1"/>
                <c:pt idx="0">
                  <c:v>Number of CTI  Members M1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Models'!$Q$25:$Q$103</c:f>
              <c:numCache>
                <c:formatCode>0.0</c:formatCode>
                <c:ptCount val="79"/>
                <c:pt idx="0">
                  <c:v>1.0204539879765662E-7</c:v>
                </c:pt>
                <c:pt idx="1">
                  <c:v>2.4693902833661241E-7</c:v>
                </c:pt>
                <c:pt idx="2">
                  <c:v>5.9756620984785513E-7</c:v>
                </c:pt>
                <c:pt idx="3">
                  <c:v>1.4460466264409888E-6</c:v>
                </c:pt>
                <c:pt idx="4">
                  <c:v>3.4992782822484969E-6</c:v>
                </c:pt>
                <c:pt idx="5">
                  <c:v>8.4678756824274615E-6</c:v>
                </c:pt>
                <c:pt idx="6">
                  <c:v>2.0491323010851659E-5</c:v>
                </c:pt>
                <c:pt idx="7">
                  <c:v>4.9586607478779854E-5</c:v>
                </c:pt>
                <c:pt idx="8">
                  <c:v>1.1999304189469484E-4</c:v>
                </c:pt>
                <c:pt idx="9">
                  <c:v>2.9036289751882549E-4</c:v>
                </c:pt>
                <c:pt idx="10">
                  <c:v>7.0260330830063111E-4</c:v>
                </c:pt>
                <c:pt idx="11">
                  <c:v>1.6999673197233278E-3</c:v>
                </c:pt>
                <c:pt idx="12">
                  <c:v>4.1122297945479502E-3</c:v>
                </c:pt>
                <c:pt idx="13">
                  <c:v>9.9423248779233475E-3</c:v>
                </c:pt>
                <c:pt idx="14">
                  <c:v>2.4007801144587226E-2</c:v>
                </c:pt>
                <c:pt idx="15">
                  <c:v>5.7796671298125268E-2</c:v>
                </c:pt>
                <c:pt idx="16">
                  <c:v>0.13813932913096316</c:v>
                </c:pt>
                <c:pt idx="17">
                  <c:v>0.32463074221844046</c:v>
                </c:pt>
                <c:pt idx="18">
                  <c:v>0.73452825633850516</c:v>
                </c:pt>
                <c:pt idx="19">
                  <c:v>1.5383550188692379</c:v>
                </c:pt>
                <c:pt idx="20">
                  <c:v>2.8228333353545585</c:v>
                </c:pt>
                <c:pt idx="21">
                  <c:v>4.3589614375330363</c:v>
                </c:pt>
                <c:pt idx="22">
                  <c:v>5.7143485769075504</c:v>
                </c:pt>
                <c:pt idx="23">
                  <c:v>6.6602432773337501</c:v>
                </c:pt>
                <c:pt idx="24">
                  <c:v>7.2344629559413303</c:v>
                </c:pt>
                <c:pt idx="25">
                  <c:v>7.5597026817423254</c:v>
                </c:pt>
                <c:pt idx="26">
                  <c:v>7.7382599452222474</c:v>
                </c:pt>
                <c:pt idx="27">
                  <c:v>7.8349851266830921</c:v>
                </c:pt>
                <c:pt idx="28">
                  <c:v>7.8870880256798035</c:v>
                </c:pt>
                <c:pt idx="29">
                  <c:v>7.9150887598981727</c:v>
                </c:pt>
                <c:pt idx="30">
                  <c:v>7.9301221335376821</c:v>
                </c:pt>
                <c:pt idx="31">
                  <c:v>7.9381902009977727</c:v>
                </c:pt>
                <c:pt idx="32">
                  <c:v>7.9425194310852252</c:v>
                </c:pt>
                <c:pt idx="33">
                  <c:v>7.944842286019882</c:v>
                </c:pt>
                <c:pt idx="34">
                  <c:v>7.9460885820836111</c:v>
                </c:pt>
                <c:pt idx="35">
                  <c:v>7.9467572573838119</c:v>
                </c:pt>
                <c:pt idx="36">
                  <c:v>7.9471160200487025</c:v>
                </c:pt>
                <c:pt idx="37">
                  <c:v>7.9473085056881896</c:v>
                </c:pt>
                <c:pt idx="38">
                  <c:v>7.947411779229359</c:v>
                </c:pt>
                <c:pt idx="39">
                  <c:v>7.9474671881455672</c:v>
                </c:pt>
                <c:pt idx="40">
                  <c:v>7.9474969164528195</c:v>
                </c:pt>
                <c:pt idx="41">
                  <c:v>7.9475128664525867</c:v>
                </c:pt>
                <c:pt idx="42">
                  <c:v>7.9475214240365855</c:v>
                </c:pt>
                <c:pt idx="43">
                  <c:v>7.9475260153998599</c:v>
                </c:pt>
                <c:pt idx="44">
                  <c:v>7.947528478783993</c:v>
                </c:pt>
                <c:pt idx="45">
                  <c:v>7.9475298004527462</c:v>
                </c:pt>
                <c:pt idx="46">
                  <c:v>7.947530509561922</c:v>
                </c:pt>
                <c:pt idx="47">
                  <c:v>7.9475308900171768</c:v>
                </c:pt>
                <c:pt idx="48">
                  <c:v>7.9475310941411763</c:v>
                </c:pt>
                <c:pt idx="49">
                  <c:v>7.9475312036589365</c:v>
                </c:pt>
                <c:pt idx="50">
                  <c:v>7.947531262418023</c:v>
                </c:pt>
                <c:pt idx="51">
                  <c:v>7.9475312939437792</c:v>
                </c:pt>
                <c:pt idx="52">
                  <c:v>7.9475313108581567</c:v>
                </c:pt>
                <c:pt idx="53">
                  <c:v>7.9475313199331534</c:v>
                </c:pt>
                <c:pt idx="54">
                  <c:v>7.9475313248021218</c:v>
                </c:pt>
                <c:pt idx="55">
                  <c:v>7.9475313274144481</c:v>
                </c:pt>
                <c:pt idx="56">
                  <c:v>7.9475313288160283</c:v>
                </c:pt>
                <c:pt idx="57">
                  <c:v>7.9475313295680117</c:v>
                </c:pt>
                <c:pt idx="58">
                  <c:v>7.9475313299714703</c:v>
                </c:pt>
                <c:pt idx="59">
                  <c:v>7.9475313301879362</c:v>
                </c:pt>
                <c:pt idx="60">
                  <c:v>7.9475313303040753</c:v>
                </c:pt>
                <c:pt idx="61">
                  <c:v>7.9475313303663873</c:v>
                </c:pt>
                <c:pt idx="62">
                  <c:v>7.9475313303998192</c:v>
                </c:pt>
                <c:pt idx="63">
                  <c:v>7.9475313304177568</c:v>
                </c:pt>
                <c:pt idx="64">
                  <c:v>7.9475313304273802</c:v>
                </c:pt>
                <c:pt idx="65">
                  <c:v>7.9475313304325432</c:v>
                </c:pt>
                <c:pt idx="66">
                  <c:v>7.9475313304353135</c:v>
                </c:pt>
                <c:pt idx="67">
                  <c:v>7.9475313304368003</c:v>
                </c:pt>
                <c:pt idx="68">
                  <c:v>7.9475313304375979</c:v>
                </c:pt>
                <c:pt idx="69">
                  <c:v>7.9475313304380251</c:v>
                </c:pt>
                <c:pt idx="70">
                  <c:v>7.9475313304382551</c:v>
                </c:pt>
                <c:pt idx="71">
                  <c:v>7.9475313304383777</c:v>
                </c:pt>
                <c:pt idx="72">
                  <c:v>7.9475313304384443</c:v>
                </c:pt>
                <c:pt idx="73">
                  <c:v>7.9475313304384798</c:v>
                </c:pt>
                <c:pt idx="74">
                  <c:v>7.9475313304384985</c:v>
                </c:pt>
                <c:pt idx="75">
                  <c:v>7.9475313304385091</c:v>
                </c:pt>
                <c:pt idx="76">
                  <c:v>7.9475313304385145</c:v>
                </c:pt>
                <c:pt idx="77">
                  <c:v>7.9475313304385171</c:v>
                </c:pt>
                <c:pt idx="78">
                  <c:v>7.9475313304385189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5E4-48CB-9DBC-D91017D0E040}"/>
            </c:ext>
          </c:extLst>
        </c:ser>
        <c:ser>
          <c:idx val="18"/>
          <c:order val="7"/>
          <c:tx>
            <c:strRef>
              <c:f>'CTI Growth Models'!$T$24</c:f>
              <c:strCache>
                <c:ptCount val="1"/>
                <c:pt idx="0">
                  <c:v>Number of CTI  Members M2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Models'!$T$25:$T$103</c:f>
              <c:numCache>
                <c:formatCode>0.0</c:formatCode>
                <c:ptCount val="79"/>
                <c:pt idx="0">
                  <c:v>7.5165026203194429E-8</c:v>
                </c:pt>
                <c:pt idx="1">
                  <c:v>1.3101816165317359E-7</c:v>
                </c:pt>
                <c:pt idx="2">
                  <c:v>2.2837429014543886E-7</c:v>
                </c:pt>
                <c:pt idx="3">
                  <c:v>3.980731761998868E-7</c:v>
                </c:pt>
                <c:pt idx="4">
                  <c:v>6.9387082035632375E-7</c:v>
                </c:pt>
                <c:pt idx="5">
                  <c:v>1.2094678361052047E-6</c:v>
                </c:pt>
                <c:pt idx="6">
                  <c:v>2.1081913139653352E-6</c:v>
                </c:pt>
                <c:pt idx="7">
                  <c:v>3.6747323228780715E-6</c:v>
                </c:pt>
                <c:pt idx="8">
                  <c:v>6.4053281434439668E-6</c:v>
                </c:pt>
                <c:pt idx="9">
                  <c:v>1.1164956404741133E-5</c:v>
                </c:pt>
                <c:pt idx="10">
                  <c:v>1.9461335309500782E-5</c:v>
                </c:pt>
                <c:pt idx="11">
                  <c:v>3.3922524256269071E-5</c:v>
                </c:pt>
                <c:pt idx="12">
                  <c:v>5.912941096397617E-5</c:v>
                </c:pt>
                <c:pt idx="13">
                  <c:v>1.0306677999949443E-4</c:v>
                </c:pt>
                <c:pt idx="14">
                  <c:v>1.7965257760366171E-4</c:v>
                </c:pt>
                <c:pt idx="15">
                  <c:v>3.1314644188640273E-4</c:v>
                </c:pt>
                <c:pt idx="16">
                  <c:v>5.4583359500171014E-4</c:v>
                </c:pt>
                <c:pt idx="17">
                  <c:v>9.514169133133521E-4</c:v>
                </c:pt>
                <c:pt idx="18">
                  <c:v>1.6583556757794327E-3</c:v>
                </c:pt>
                <c:pt idx="19">
                  <c:v>2.8905326992791913E-3</c:v>
                </c:pt>
                <c:pt idx="20">
                  <c:v>5.0380975624406688E-3</c:v>
                </c:pt>
                <c:pt idx="21">
                  <c:v>8.7808222267327096E-3</c:v>
                </c:pt>
                <c:pt idx="22">
                  <c:v>1.5302726311215764E-2</c:v>
                </c:pt>
                <c:pt idx="23">
                  <c:v>2.6664993298965101E-2</c:v>
                </c:pt>
                <c:pt idx="24">
                  <c:v>4.6452379133473443E-2</c:v>
                </c:pt>
                <c:pt idx="25">
                  <c:v>8.0889019315755206E-2</c:v>
                </c:pt>
                <c:pt idx="26">
                  <c:v>0.14075037901512744</c:v>
                </c:pt>
                <c:pt idx="27">
                  <c:v>0.2445968990038061</c:v>
                </c:pt>
                <c:pt idx="28">
                  <c:v>0.42411582522488445</c:v>
                </c:pt>
                <c:pt idx="29">
                  <c:v>0.73256919544877874</c:v>
                </c:pt>
                <c:pt idx="30">
                  <c:v>1.2570585694861194</c:v>
                </c:pt>
                <c:pt idx="31">
                  <c:v>2.1332187888990362</c:v>
                </c:pt>
                <c:pt idx="32">
                  <c:v>3.5541736153275245</c:v>
                </c:pt>
                <c:pt idx="33">
                  <c:v>5.7508029201114397</c:v>
                </c:pt>
                <c:pt idx="34">
                  <c:v>8.9038836498465201</c:v>
                </c:pt>
                <c:pt idx="35">
                  <c:v>12.970768528935047</c:v>
                </c:pt>
                <c:pt idx="36">
                  <c:v>17.530126925031951</c:v>
                </c:pt>
                <c:pt idx="37">
                  <c:v>21.873181180074717</c:v>
                </c:pt>
                <c:pt idx="38">
                  <c:v>25.380075701331247</c:v>
                </c:pt>
                <c:pt idx="39">
                  <c:v>27.826941870147387</c:v>
                </c:pt>
                <c:pt idx="40">
                  <c:v>29.350241116429146</c:v>
                </c:pt>
                <c:pt idx="41">
                  <c:v>30.225309433204107</c:v>
                </c:pt>
                <c:pt idx="42">
                  <c:v>30.702230043946702</c:v>
                </c:pt>
                <c:pt idx="43">
                  <c:v>30.953786143966806</c:v>
                </c:pt>
                <c:pt idx="44">
                  <c:v>31.083882056567393</c:v>
                </c:pt>
                <c:pt idx="45">
                  <c:v>31.150384815512066</c:v>
                </c:pt>
                <c:pt idx="46">
                  <c:v>31.184149942687899</c:v>
                </c:pt>
                <c:pt idx="47">
                  <c:v>31.201226092092327</c:v>
                </c:pt>
                <c:pt idx="48">
                  <c:v>31.209842508141499</c:v>
                </c:pt>
                <c:pt idx="49">
                  <c:v>31.214184575640616</c:v>
                </c:pt>
                <c:pt idx="50">
                  <c:v>31.216371031469244</c:v>
                </c:pt>
                <c:pt idx="51">
                  <c:v>31.217471550999029</c:v>
                </c:pt>
                <c:pt idx="52">
                  <c:v>31.218025343920925</c:v>
                </c:pt>
                <c:pt idx="53">
                  <c:v>31.218303978756012</c:v>
                </c:pt>
                <c:pt idx="54">
                  <c:v>31.218444159401084</c:v>
                </c:pt>
                <c:pt idx="55">
                  <c:v>31.218514680716478</c:v>
                </c:pt>
                <c:pt idx="56">
                  <c:v>31.218550157244639</c:v>
                </c:pt>
                <c:pt idx="57">
                  <c:v>31.218568003830256</c:v>
                </c:pt>
                <c:pt idx="58">
                  <c:v>31.218576981535353</c:v>
                </c:pt>
                <c:pt idx="59">
                  <c:v>31.218581497737084</c:v>
                </c:pt>
                <c:pt idx="60">
                  <c:v>31.218583769589252</c:v>
                </c:pt>
                <c:pt idx="61">
                  <c:v>31.218584912430959</c:v>
                </c:pt>
                <c:pt idx="62">
                  <c:v>31.218585487330124</c:v>
                </c:pt>
                <c:pt idx="63">
                  <c:v>31.218585776529288</c:v>
                </c:pt>
                <c:pt idx="64">
                  <c:v>31.218585922008945</c:v>
                </c:pt>
                <c:pt idx="65">
                  <c:v>31.218585995191471</c:v>
                </c:pt>
                <c:pt idx="66">
                  <c:v>31.218586032005426</c:v>
                </c:pt>
                <c:pt idx="67">
                  <c:v>31.218586050524429</c:v>
                </c:pt>
                <c:pt idx="68">
                  <c:v>31.218586059840284</c:v>
                </c:pt>
                <c:pt idx="69">
                  <c:v>31.218586064526558</c:v>
                </c:pt>
                <c:pt idx="70">
                  <c:v>31.218586066883955</c:v>
                </c:pt>
                <c:pt idx="71">
                  <c:v>31.218586068069826</c:v>
                </c:pt>
                <c:pt idx="72">
                  <c:v>31.218586068666369</c:v>
                </c:pt>
                <c:pt idx="73">
                  <c:v>31.218586068966456</c:v>
                </c:pt>
                <c:pt idx="74">
                  <c:v>31.218586069117414</c:v>
                </c:pt>
                <c:pt idx="75">
                  <c:v>31.218586069193353</c:v>
                </c:pt>
                <c:pt idx="76">
                  <c:v>31.218586069231552</c:v>
                </c:pt>
                <c:pt idx="77">
                  <c:v>31.218586069250769</c:v>
                </c:pt>
                <c:pt idx="78">
                  <c:v>31.218586069260436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5E4-48CB-9DBC-D91017D0E040}"/>
            </c:ext>
          </c:extLst>
        </c:ser>
        <c:ser>
          <c:idx val="21"/>
          <c:order val="8"/>
          <c:tx>
            <c:strRef>
              <c:f>'CTI Growth Models'!$W$24</c:f>
              <c:strCache>
                <c:ptCount val="1"/>
                <c:pt idx="0">
                  <c:v>Number of CTI  Members M3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Models'!$W$25:$W$103</c:f>
              <c:numCache>
                <c:formatCode>0.0</c:formatCode>
                <c:ptCount val="79"/>
                <c:pt idx="0">
                  <c:v>2.1032064978498966E-12</c:v>
                </c:pt>
                <c:pt idx="1">
                  <c:v>4.1779912862693891E-12</c:v>
                </c:pt>
                <c:pt idx="2">
                  <c:v>8.3559825725387782E-12</c:v>
                </c:pt>
                <c:pt idx="3">
                  <c:v>1.6697754290362354E-11</c:v>
                </c:pt>
                <c:pt idx="4">
                  <c:v>3.3352876016579103E-11</c:v>
                </c:pt>
                <c:pt idx="5">
                  <c:v>6.6620486904866993E-11</c:v>
                </c:pt>
                <c:pt idx="6">
                  <c:v>1.3309886526258197E-10</c:v>
                </c:pt>
                <c:pt idx="7">
                  <c:v>2.6588509172142949E-10</c:v>
                </c:pt>
                <c:pt idx="8">
                  <c:v>5.3115911669010529E-10</c:v>
                </c:pt>
                <c:pt idx="9">
                  <c:v>1.0610960998747032E-9</c:v>
                </c:pt>
                <c:pt idx="10">
                  <c:v>2.1197905653025373E-9</c:v>
                </c:pt>
                <c:pt idx="11">
                  <c:v>4.2347494400019059E-9</c:v>
                </c:pt>
                <c:pt idx="12">
                  <c:v>8.4599207639257656E-9</c:v>
                </c:pt>
                <c:pt idx="13">
                  <c:v>1.6900642663131293E-8</c:v>
                </c:pt>
                <c:pt idx="14">
                  <c:v>3.3762972861950402E-8</c:v>
                </c:pt>
                <c:pt idx="15">
                  <c:v>6.7449377638695296E-8</c:v>
                </c:pt>
                <c:pt idx="16">
                  <c:v>1.347458322698003E-7</c:v>
                </c:pt>
                <c:pt idx="17">
                  <c:v>2.6918613116322376E-7</c:v>
                </c:pt>
                <c:pt idx="18">
                  <c:v>5.3776186348386545E-7</c:v>
                </c:pt>
                <c:pt idx="19">
                  <c:v>1.0743043361571836E-6</c:v>
                </c:pt>
                <c:pt idx="20">
                  <c:v>2.1461726618099419E-6</c:v>
                </c:pt>
                <c:pt idx="21">
                  <c:v>4.2874787311575346E-6</c:v>
                </c:pt>
                <c:pt idx="22">
                  <c:v>8.5652350776399544E-6</c:v>
                </c:pt>
                <c:pt idx="23">
                  <c:v>1.7111046389572948E-5</c:v>
                </c:pt>
                <c:pt idx="24">
                  <c:v>3.4183285151812015E-5</c:v>
                </c:pt>
                <c:pt idx="25">
                  <c:v>6.8289026387446938E-5</c:v>
                </c:pt>
                <c:pt idx="26">
                  <c:v>1.3642307455086211E-4</c:v>
                </c:pt>
                <c:pt idx="27">
                  <c:v>2.7253627972356753E-4</c:v>
                </c:pt>
                <c:pt idx="28">
                  <c:v>5.4445246821899218E-4</c:v>
                </c:pt>
                <c:pt idx="29">
                  <c:v>1.0876619494553097E-3</c:v>
                </c:pt>
                <c:pt idx="30">
                  <c:v>2.17282393963103E-3</c:v>
                </c:pt>
                <c:pt idx="31">
                  <c:v>4.3405865712884406E-3</c:v>
                </c:pt>
                <c:pt idx="32">
                  <c:v>8.6707944158916916E-3</c:v>
                </c:pt>
                <c:pt idx="33">
                  <c:v>1.7319787286453447E-2</c:v>
                </c:pt>
                <c:pt idx="34">
                  <c:v>3.4591762461857911E-2</c:v>
                </c:pt>
                <c:pt idx="35">
                  <c:v>6.9071032770935403E-2</c:v>
                </c:pt>
                <c:pt idx="36">
                  <c:v>0.13784973500322906</c:v>
                </c:pt>
                <c:pt idx="37">
                  <c:v>0.27484687191879686</c:v>
                </c:pt>
                <c:pt idx="38">
                  <c:v>0.54692794857044191</c:v>
                </c:pt>
                <c:pt idx="39">
                  <c:v>1.084164093147308</c:v>
                </c:pt>
                <c:pt idx="40">
                  <c:v>2.1329101127714125</c:v>
                </c:pt>
                <c:pt idx="41">
                  <c:v>4.1352673659956452</c:v>
                </c:pt>
                <c:pt idx="42">
                  <c:v>7.8013370989349866</c:v>
                </c:pt>
                <c:pt idx="43">
                  <c:v>14.025427713336001</c:v>
                </c:pt>
                <c:pt idx="44">
                  <c:v>23.350982791416698</c:v>
                </c:pt>
                <c:pt idx="45">
                  <c:v>35</c:v>
                </c:pt>
                <c:pt idx="46">
                  <c:v>46.649017208583302</c:v>
                </c:pt>
                <c:pt idx="47">
                  <c:v>55.974572286663999</c:v>
                </c:pt>
                <c:pt idx="48">
                  <c:v>62.19866290106502</c:v>
                </c:pt>
                <c:pt idx="49">
                  <c:v>65.864732634004369</c:v>
                </c:pt>
                <c:pt idx="50">
                  <c:v>67.867089887228587</c:v>
                </c:pt>
                <c:pt idx="51">
                  <c:v>68.915835906852692</c:v>
                </c:pt>
                <c:pt idx="52">
                  <c:v>69.453072051429544</c:v>
                </c:pt>
                <c:pt idx="53">
                  <c:v>69.725153128081217</c:v>
                </c:pt>
                <c:pt idx="54">
                  <c:v>69.862150264996771</c:v>
                </c:pt>
                <c:pt idx="55">
                  <c:v>69.930928967229065</c:v>
                </c:pt>
                <c:pt idx="56">
                  <c:v>69.965408237538142</c:v>
                </c:pt>
                <c:pt idx="57">
                  <c:v>69.982680212713547</c:v>
                </c:pt>
                <c:pt idx="58">
                  <c:v>69.991329205584108</c:v>
                </c:pt>
                <c:pt idx="59">
                  <c:v>69.995659413428712</c:v>
                </c:pt>
                <c:pt idx="60">
                  <c:v>69.997827176060355</c:v>
                </c:pt>
                <c:pt idx="61">
                  <c:v>69.99891233805053</c:v>
                </c:pt>
                <c:pt idx="62">
                  <c:v>69.999455547531767</c:v>
                </c:pt>
                <c:pt idx="63">
                  <c:v>69.999727463720276</c:v>
                </c:pt>
                <c:pt idx="64">
                  <c:v>69.999863576925449</c:v>
                </c:pt>
                <c:pt idx="65">
                  <c:v>69.999931710973613</c:v>
                </c:pt>
                <c:pt idx="66">
                  <c:v>69.999965816714862</c:v>
                </c:pt>
                <c:pt idx="67">
                  <c:v>69.99998288895361</c:v>
                </c:pt>
                <c:pt idx="68">
                  <c:v>69.999991434764922</c:v>
                </c:pt>
                <c:pt idx="69">
                  <c:v>69.999995712521269</c:v>
                </c:pt>
                <c:pt idx="70">
                  <c:v>69.999997853827338</c:v>
                </c:pt>
                <c:pt idx="71">
                  <c:v>69.999998925695664</c:v>
                </c:pt>
                <c:pt idx="72">
                  <c:v>69.999999462238137</c:v>
                </c:pt>
                <c:pt idx="73">
                  <c:v>69.999999730813883</c:v>
                </c:pt>
                <c:pt idx="74">
                  <c:v>69.999999865254168</c:v>
                </c:pt>
                <c:pt idx="75">
                  <c:v>69.999999932550608</c:v>
                </c:pt>
                <c:pt idx="76">
                  <c:v>69.999999966237027</c:v>
                </c:pt>
                <c:pt idx="77">
                  <c:v>69.999999983099357</c:v>
                </c:pt>
                <c:pt idx="78">
                  <c:v>69.999999991540079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5E4-48CB-9DBC-D91017D0E040}"/>
            </c:ext>
          </c:extLst>
        </c:ser>
        <c:ser>
          <c:idx val="25"/>
          <c:order val="10"/>
          <c:tx>
            <c:strRef>
              <c:f>'CTI Growth Models'!$AA$24</c:f>
              <c:strCache>
                <c:ptCount val="1"/>
                <c:pt idx="0">
                  <c:v>Number of CTI Certified Product Lines M1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Models'!$AA$25:$AA$103</c:f>
              <c:numCache>
                <c:formatCode>0.0</c:formatCode>
                <c:ptCount val="79"/>
                <c:pt idx="0">
                  <c:v>1.9407386915304414E-6</c:v>
                </c:pt>
                <c:pt idx="1">
                  <c:v>4.3875098114654065E-6</c:v>
                </c:pt>
                <c:pt idx="2">
                  <c:v>9.9190263753712316E-6</c:v>
                </c:pt>
                <c:pt idx="3">
                  <c:v>2.2424345665683632E-5</c:v>
                </c:pt>
                <c:pt idx="4">
                  <c:v>5.0695573239778469E-5</c:v>
                </c:pt>
                <c:pt idx="5">
                  <c:v>1.1460913182403942E-4</c:v>
                </c:pt>
                <c:pt idx="6">
                  <c:v>2.5909914411315071E-4</c:v>
                </c:pt>
                <c:pt idx="7">
                  <c:v>5.8574318332205166E-4</c:v>
                </c:pt>
                <c:pt idx="8">
                  <c:v>1.324146677273319E-3</c:v>
                </c:pt>
                <c:pt idx="9">
                  <c:v>2.9932079395358357E-3</c:v>
                </c:pt>
                <c:pt idx="10">
                  <c:v>6.7651007329665447E-3</c:v>
                </c:pt>
                <c:pt idx="11">
                  <c:v>1.5285103330811012E-2</c:v>
                </c:pt>
                <c:pt idx="12">
                  <c:v>3.4509533343676679E-2</c:v>
                </c:pt>
                <c:pt idx="13">
                  <c:v>7.778236512530512E-2</c:v>
                </c:pt>
                <c:pt idx="14">
                  <c:v>0.1746580017337358</c:v>
                </c:pt>
                <c:pt idx="15">
                  <c:v>0.38892252238211711</c:v>
                </c:pt>
                <c:pt idx="16">
                  <c:v>0.85041733880441939</c:v>
                </c:pt>
                <c:pt idx="17">
                  <c:v>1.7903895437727293</c:v>
                </c:pt>
                <c:pt idx="18">
                  <c:v>3.5070380188352352</c:v>
                </c:pt>
                <c:pt idx="19">
                  <c:v>6.1102914582801269</c:v>
                </c:pt>
                <c:pt idx="20">
                  <c:v>9.1617512529575009</c:v>
                </c:pt>
                <c:pt idx="21">
                  <c:v>11.878194228271109</c:v>
                </c:pt>
                <c:pt idx="22">
                  <c:v>13.810716024527938</c:v>
                </c:pt>
                <c:pt idx="23">
                  <c:v>15.000865312112071</c:v>
                </c:pt>
                <c:pt idx="24">
                  <c:v>15.678645422774492</c:v>
                </c:pt>
                <c:pt idx="25">
                  <c:v>16.050124909641031</c:v>
                </c:pt>
                <c:pt idx="26">
                  <c:v>16.250139074693617</c:v>
                </c:pt>
                <c:pt idx="27">
                  <c:v>16.356970012933171</c:v>
                </c:pt>
                <c:pt idx="28">
                  <c:v>16.413825803775161</c:v>
                </c:pt>
                <c:pt idx="29">
                  <c:v>16.444036445685079</c:v>
                </c:pt>
                <c:pt idx="30">
                  <c:v>16.460077700498292</c:v>
                </c:pt>
                <c:pt idx="31">
                  <c:v>16.468592626359708</c:v>
                </c:pt>
                <c:pt idx="32">
                  <c:v>16.473111844348544</c:v>
                </c:pt>
                <c:pt idx="33">
                  <c:v>16.475510230540618</c:v>
                </c:pt>
                <c:pt idx="34">
                  <c:v>16.476783039358441</c:v>
                </c:pt>
                <c:pt idx="35">
                  <c:v>16.477458503084712</c:v>
                </c:pt>
                <c:pt idx="36">
                  <c:v>16.477816961339244</c:v>
                </c:pt>
                <c:pt idx="37">
                  <c:v>16.478007189198991</c:v>
                </c:pt>
                <c:pt idx="38">
                  <c:v>16.478108139869363</c:v>
                </c:pt>
                <c:pt idx="39">
                  <c:v>16.47816171263829</c:v>
                </c:pt>
                <c:pt idx="40">
                  <c:v>16.478190142771318</c:v>
                </c:pt>
                <c:pt idx="41">
                  <c:v>16.478205230145139</c:v>
                </c:pt>
                <c:pt idx="42">
                  <c:v>16.478213236749951</c:v>
                </c:pt>
                <c:pt idx="43">
                  <c:v>16.478217485714694</c:v>
                </c:pt>
                <c:pt idx="44">
                  <c:v>16.478219740565741</c:v>
                </c:pt>
                <c:pt idx="45">
                  <c:v>16.478220937175632</c:v>
                </c:pt>
                <c:pt idx="46">
                  <c:v>16.478221572195505</c:v>
                </c:pt>
                <c:pt idx="47">
                  <c:v>16.478221909189408</c:v>
                </c:pt>
                <c:pt idx="48">
                  <c:v>16.478222088026161</c:v>
                </c:pt>
                <c:pt idx="49">
                  <c:v>16.478222182931688</c:v>
                </c:pt>
                <c:pt idx="50">
                  <c:v>16.478222233296385</c:v>
                </c:pt>
                <c:pt idx="51">
                  <c:v>16.478222260024047</c:v>
                </c:pt>
                <c:pt idx="52">
                  <c:v>16.478222274207948</c:v>
                </c:pt>
                <c:pt idx="53">
                  <c:v>16.478222281735093</c:v>
                </c:pt>
                <c:pt idx="54">
                  <c:v>16.478222285729618</c:v>
                </c:pt>
                <c:pt idx="55">
                  <c:v>16.478222287849444</c:v>
                </c:pt>
                <c:pt idx="56">
                  <c:v>16.478222288974397</c:v>
                </c:pt>
                <c:pt idx="57">
                  <c:v>16.478222289571391</c:v>
                </c:pt>
                <c:pt idx="58">
                  <c:v>16.478222289888205</c:v>
                </c:pt>
                <c:pt idx="59">
                  <c:v>16.478222290056333</c:v>
                </c:pt>
                <c:pt idx="60">
                  <c:v>16.478222290145553</c:v>
                </c:pt>
                <c:pt idx="61">
                  <c:v>16.478222290192903</c:v>
                </c:pt>
                <c:pt idx="62">
                  <c:v>16.478222290218032</c:v>
                </c:pt>
                <c:pt idx="63">
                  <c:v>16.478222290231365</c:v>
                </c:pt>
                <c:pt idx="64">
                  <c:v>16.478222290238442</c:v>
                </c:pt>
                <c:pt idx="65">
                  <c:v>16.478222290242197</c:v>
                </c:pt>
                <c:pt idx="66">
                  <c:v>16.47822229024419</c:v>
                </c:pt>
                <c:pt idx="67">
                  <c:v>16.478222290245245</c:v>
                </c:pt>
                <c:pt idx="68">
                  <c:v>16.478222290245807</c:v>
                </c:pt>
                <c:pt idx="69">
                  <c:v>16.478222290246105</c:v>
                </c:pt>
                <c:pt idx="70">
                  <c:v>16.478222290246265</c:v>
                </c:pt>
                <c:pt idx="71">
                  <c:v>16.478222290246347</c:v>
                </c:pt>
                <c:pt idx="72">
                  <c:v>16.478222290246393</c:v>
                </c:pt>
                <c:pt idx="73">
                  <c:v>16.478222290246414</c:v>
                </c:pt>
                <c:pt idx="74">
                  <c:v>16.478222290246428</c:v>
                </c:pt>
                <c:pt idx="75">
                  <c:v>16.478222290246435</c:v>
                </c:pt>
                <c:pt idx="76">
                  <c:v>16.478222290246439</c:v>
                </c:pt>
                <c:pt idx="77">
                  <c:v>16.478222290246439</c:v>
                </c:pt>
                <c:pt idx="78">
                  <c:v>16.478222290246443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5E4-48CB-9DBC-D91017D0E040}"/>
            </c:ext>
          </c:extLst>
        </c:ser>
        <c:ser>
          <c:idx val="28"/>
          <c:order val="11"/>
          <c:tx>
            <c:strRef>
              <c:f>'CTI Growth Models'!$AD$24</c:f>
              <c:strCache>
                <c:ptCount val="1"/>
                <c:pt idx="0">
                  <c:v>Number of CTI Certified Product Lines M2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Models'!$AD$25:$AD$103</c:f>
              <c:numCache>
                <c:formatCode>0.0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8.3488771451811772E-14</c:v>
                </c:pt>
                <c:pt idx="20">
                  <c:v>9.396927680427325E-13</c:v>
                </c:pt>
                <c:pt idx="21">
                  <c:v>1.0661693750080303E-11</c:v>
                </c:pt>
                <c:pt idx="22">
                  <c:v>1.2108358760087867E-10</c:v>
                </c:pt>
                <c:pt idx="23">
                  <c:v>1.3752252669974041E-9</c:v>
                </c:pt>
                <c:pt idx="24">
                  <c:v>1.5619379567510805E-8</c:v>
                </c:pt>
                <c:pt idx="25">
                  <c:v>1.7739999336185974E-7</c:v>
                </c:pt>
                <c:pt idx="26">
                  <c:v>2.0148529973340601E-6</c:v>
                </c:pt>
                <c:pt idx="27">
                  <c:v>2.2884016487978442E-5</c:v>
                </c:pt>
                <c:pt idx="28">
                  <c:v>2.5990289432442637E-4</c:v>
                </c:pt>
                <c:pt idx="29">
                  <c:v>2.951047281049668E-3</c:v>
                </c:pt>
                <c:pt idx="30">
                  <c:v>3.3408054435552614E-2</c:v>
                </c:pt>
                <c:pt idx="31">
                  <c:v>0.36593275843785555</c:v>
                </c:pt>
                <c:pt idx="32">
                  <c:v>2.9668750339569625</c:v>
                </c:pt>
                <c:pt idx="33">
                  <c:v>8.1197849283019536</c:v>
                </c:pt>
                <c:pt idx="34">
                  <c:v>9.7999303040971757</c:v>
                </c:pt>
                <c:pt idx="35">
                  <c:v>10.03498162318019</c:v>
                </c:pt>
                <c:pt idx="36">
                  <c:v>10.063780379412048</c:v>
                </c:pt>
                <c:pt idx="37">
                  <c:v>10.067264417266914</c:v>
                </c:pt>
                <c:pt idx="38">
                  <c:v>10.06768543836148</c:v>
                </c:pt>
                <c:pt idx="39">
                  <c:v>10.067736310716025</c:v>
                </c:pt>
                <c:pt idx="40">
                  <c:v>10.06774245761442</c:v>
                </c:pt>
                <c:pt idx="41">
                  <c:v>10.067743200342592</c:v>
                </c:pt>
                <c:pt idx="42">
                  <c:v>10.067743290086241</c:v>
                </c:pt>
                <c:pt idx="43">
                  <c:v>10.067743300929944</c:v>
                </c:pt>
                <c:pt idx="44">
                  <c:v>10.067743302240185</c:v>
                </c:pt>
                <c:pt idx="45">
                  <c:v>10.067743302398501</c:v>
                </c:pt>
                <c:pt idx="46">
                  <c:v>10.067743302417631</c:v>
                </c:pt>
                <c:pt idx="47">
                  <c:v>10.067743302419942</c:v>
                </c:pt>
                <c:pt idx="48">
                  <c:v>10.067743302420221</c:v>
                </c:pt>
                <c:pt idx="49">
                  <c:v>10.067743302420254</c:v>
                </c:pt>
                <c:pt idx="50">
                  <c:v>10.06774330242026</c:v>
                </c:pt>
                <c:pt idx="51">
                  <c:v>10.06774330242026</c:v>
                </c:pt>
                <c:pt idx="52">
                  <c:v>10.06774330242026</c:v>
                </c:pt>
                <c:pt idx="53">
                  <c:v>10.06774330242026</c:v>
                </c:pt>
                <c:pt idx="54">
                  <c:v>10.06774330242026</c:v>
                </c:pt>
                <c:pt idx="55">
                  <c:v>10.06774330242026</c:v>
                </c:pt>
                <c:pt idx="56">
                  <c:v>10.06774330242026</c:v>
                </c:pt>
                <c:pt idx="57">
                  <c:v>10.06774330242026</c:v>
                </c:pt>
                <c:pt idx="58">
                  <c:v>10.06774330242026</c:v>
                </c:pt>
                <c:pt idx="59">
                  <c:v>10.06774330242026</c:v>
                </c:pt>
                <c:pt idx="60">
                  <c:v>10.06774330242026</c:v>
                </c:pt>
                <c:pt idx="61">
                  <c:v>10.06774330242026</c:v>
                </c:pt>
                <c:pt idx="62">
                  <c:v>10.06774330242026</c:v>
                </c:pt>
                <c:pt idx="63">
                  <c:v>10.06774330242026</c:v>
                </c:pt>
                <c:pt idx="64">
                  <c:v>10.06774330242026</c:v>
                </c:pt>
                <c:pt idx="65">
                  <c:v>10.06774330242026</c:v>
                </c:pt>
                <c:pt idx="66">
                  <c:v>10.06774330242026</c:v>
                </c:pt>
                <c:pt idx="67">
                  <c:v>10.06774330242026</c:v>
                </c:pt>
                <c:pt idx="68">
                  <c:v>10.06774330242026</c:v>
                </c:pt>
                <c:pt idx="69">
                  <c:v>10.06774330242026</c:v>
                </c:pt>
                <c:pt idx="70">
                  <c:v>10.06774330242026</c:v>
                </c:pt>
                <c:pt idx="71">
                  <c:v>10.06774330242026</c:v>
                </c:pt>
                <c:pt idx="72">
                  <c:v>10.06774330242026</c:v>
                </c:pt>
                <c:pt idx="73">
                  <c:v>10.06774330242026</c:v>
                </c:pt>
                <c:pt idx="74">
                  <c:v>10.06774330242026</c:v>
                </c:pt>
                <c:pt idx="75">
                  <c:v>10.06774330242026</c:v>
                </c:pt>
                <c:pt idx="76">
                  <c:v>10.06774330242026</c:v>
                </c:pt>
                <c:pt idx="77">
                  <c:v>10.06774330242026</c:v>
                </c:pt>
                <c:pt idx="78">
                  <c:v>10.06774330242026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5E4-48CB-9DBC-D91017D0E040}"/>
            </c:ext>
          </c:extLst>
        </c:ser>
        <c:ser>
          <c:idx val="31"/>
          <c:order val="12"/>
          <c:tx>
            <c:strRef>
              <c:f>'CTI Growth Models'!$AG$24</c:f>
              <c:strCache>
                <c:ptCount val="1"/>
                <c:pt idx="0">
                  <c:v>Number of CTI Certified Product Lines M3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Models'!$AG$25:$AG$103</c:f>
              <c:numCache>
                <c:formatCode>0.0</c:formatCode>
                <c:ptCount val="79"/>
                <c:pt idx="0">
                  <c:v>7.3151719732322817E-5</c:v>
                </c:pt>
                <c:pt idx="1">
                  <c:v>1.0301049515248906E-4</c:v>
                </c:pt>
                <c:pt idx="2">
                  <c:v>1.4505688140786788E-4</c:v>
                </c:pt>
                <c:pt idx="3">
                  <c:v>2.0426553481911469E-4</c:v>
                </c:pt>
                <c:pt idx="4">
                  <c:v>2.8764160965977226E-4</c:v>
                </c:pt>
                <c:pt idx="5">
                  <c:v>4.0504952043818321E-4</c:v>
                </c:pt>
                <c:pt idx="6">
                  <c:v>5.7037994672270997E-4</c:v>
                </c:pt>
                <c:pt idx="7">
                  <c:v>8.0319310502829921E-4</c:v>
                </c:pt>
                <c:pt idx="8">
                  <c:v>1.1310326133155968E-3</c:v>
                </c:pt>
                <c:pt idx="9">
                  <c:v>1.5926835186377275E-3</c:v>
                </c:pt>
                <c:pt idx="10">
                  <c:v>2.2427595755800667E-3</c:v>
                </c:pt>
                <c:pt idx="11">
                  <c:v>3.1581617558771313E-3</c:v>
                </c:pt>
                <c:pt idx="12">
                  <c:v>4.4471706137301226E-3</c:v>
                </c:pt>
                <c:pt idx="13">
                  <c:v>6.2622452689140573E-3</c:v>
                </c:pt>
                <c:pt idx="14">
                  <c:v>8.8180373719382033E-3</c:v>
                </c:pt>
                <c:pt idx="15">
                  <c:v>1.2416739584608649E-2</c:v>
                </c:pt>
                <c:pt idx="16">
                  <c:v>1.748374431875277E-2</c:v>
                </c:pt>
                <c:pt idx="17">
                  <c:v>2.4617785405766313E-2</c:v>
                </c:pt>
                <c:pt idx="18">
                  <c:v>3.4661403508479793E-2</c:v>
                </c:pt>
                <c:pt idx="19">
                  <c:v>4.8799890813441493E-2</c:v>
                </c:pt>
                <c:pt idx="20">
                  <c:v>6.870006229659964E-2</c:v>
                </c:pt>
                <c:pt idx="21">
                  <c:v>9.670456168529995E-2</c:v>
                </c:pt>
                <c:pt idx="22">
                  <c:v>0.13610328781994951</c:v>
                </c:pt>
                <c:pt idx="23">
                  <c:v>0.19151128715375876</c:v>
                </c:pt>
                <c:pt idx="24">
                  <c:v>0.2693923760191268</c:v>
                </c:pt>
                <c:pt idx="25">
                  <c:v>0.37877976143450098</c:v>
                </c:pt>
                <c:pt idx="26">
                  <c:v>0.53225805880597932</c:v>
                </c:pt>
                <c:pt idx="27">
                  <c:v>0.7472824145591801</c:v>
                </c:pt>
                <c:pt idx="28">
                  <c:v>1.0479129661808457</c:v>
                </c:pt>
                <c:pt idx="29">
                  <c:v>1.4670220820142106</c:v>
                </c:pt>
                <c:pt idx="30">
                  <c:v>2.0489601232889356</c:v>
                </c:pt>
                <c:pt idx="31">
                  <c:v>2.8524953359609668</c:v>
                </c:pt>
                <c:pt idx="32">
                  <c:v>3.9535035266289782</c:v>
                </c:pt>
                <c:pt idx="33">
                  <c:v>5.4462909019780454</c:v>
                </c:pt>
                <c:pt idx="34">
                  <c:v>7.4415562237419834</c:v>
                </c:pt>
                <c:pt idx="35">
                  <c:v>10.058012857128702</c:v>
                </c:pt>
                <c:pt idx="36">
                  <c:v>13.404264219358659</c:v>
                </c:pt>
                <c:pt idx="37">
                  <c:v>17.549052032900818</c:v>
                </c:pt>
                <c:pt idx="38">
                  <c:v>22.483178619318053</c:v>
                </c:pt>
                <c:pt idx="39">
                  <c:v>28.085261009727752</c:v>
                </c:pt>
                <c:pt idx="40">
                  <c:v>34.111204824658138</c:v>
                </c:pt>
                <c:pt idx="41">
                  <c:v>40.224355197303865</c:v>
                </c:pt>
                <c:pt idx="42">
                  <c:v>46.064250728613629</c:v>
                </c:pt>
                <c:pt idx="43">
                  <c:v>51.327180691146054</c:v>
                </c:pt>
                <c:pt idx="44">
                  <c:v>55.822892223303825</c:v>
                </c:pt>
                <c:pt idx="45">
                  <c:v>59.487838281773463</c:v>
                </c:pt>
                <c:pt idx="46">
                  <c:v>62.361154159976245</c:v>
                </c:pt>
                <c:pt idx="47">
                  <c:v>64.544209183196259</c:v>
                </c:pt>
                <c:pt idx="48">
                  <c:v>66.162703118698062</c:v>
                </c:pt>
                <c:pt idx="49">
                  <c:v>67.340471183625596</c:v>
                </c:pt>
                <c:pt idx="50">
                  <c:v>68.185663926018279</c:v>
                </c:pt>
                <c:pt idx="51">
                  <c:v>68.78599409460891</c:v>
                </c:pt>
                <c:pt idx="52">
                  <c:v>69.209217466758119</c:v>
                </c:pt>
                <c:pt idx="53">
                  <c:v>69.505968594779176</c:v>
                </c:pt>
                <c:pt idx="54">
                  <c:v>69.71322982041859</c:v>
                </c:pt>
                <c:pt idx="55">
                  <c:v>69.85758306837802</c:v>
                </c:pt>
                <c:pt idx="56">
                  <c:v>69.95792085864359</c:v>
                </c:pt>
                <c:pt idx="57">
                  <c:v>70.027564452994312</c:v>
                </c:pt>
                <c:pt idx="58">
                  <c:v>70.075854208053272</c:v>
                </c:pt>
                <c:pt idx="59">
                  <c:v>70.109313254388553</c:v>
                </c:pt>
                <c:pt idx="60">
                  <c:v>70.132484416797695</c:v>
                </c:pt>
                <c:pt idx="61">
                  <c:v>70.148525090291002</c:v>
                </c:pt>
                <c:pt idx="62">
                  <c:v>70.159626650425466</c:v>
                </c:pt>
                <c:pt idx="63">
                  <c:v>70.167308483719495</c:v>
                </c:pt>
                <c:pt idx="64">
                  <c:v>70.172623303090916</c:v>
                </c:pt>
                <c:pt idx="65">
                  <c:v>70.176300115601904</c:v>
                </c:pt>
                <c:pt idx="66">
                  <c:v>70.178843579528248</c:v>
                </c:pt>
                <c:pt idx="67">
                  <c:v>70.1806029575786</c:v>
                </c:pt>
                <c:pt idx="68">
                  <c:v>70.181819922862545</c:v>
                </c:pt>
                <c:pt idx="69">
                  <c:v>70.182661680108936</c:v>
                </c:pt>
                <c:pt idx="70">
                  <c:v>70.183243901544742</c:v>
                </c:pt>
                <c:pt idx="71">
                  <c:v>70.183646604021192</c:v>
                </c:pt>
                <c:pt idx="72">
                  <c:v>70.183925137051645</c:v>
                </c:pt>
                <c:pt idx="73">
                  <c:v>70.184117785926489</c:v>
                </c:pt>
                <c:pt idx="74">
                  <c:v>70.184251031987927</c:v>
                </c:pt>
                <c:pt idx="75">
                  <c:v>70.184343191667807</c:v>
                </c:pt>
                <c:pt idx="76">
                  <c:v>70.184406933800773</c:v>
                </c:pt>
                <c:pt idx="77">
                  <c:v>70.184451020903282</c:v>
                </c:pt>
                <c:pt idx="78">
                  <c:v>70.184481513614941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5E4-48CB-9DBC-D91017D0E040}"/>
            </c:ext>
          </c:extLst>
        </c:ser>
        <c:ser>
          <c:idx val="34"/>
          <c:order val="13"/>
          <c:tx>
            <c:strRef>
              <c:f>'CTI Growth Models'!$AJ$24</c:f>
              <c:strCache>
                <c:ptCount val="1"/>
                <c:pt idx="0">
                  <c:v>Number of CTI Certified Product Lines M4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'CTI Growth Models'!$A$25:$A$103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Growth Models'!$AJ$25:$AJ$103</c:f>
              <c:numCache>
                <c:formatCode>0.0</c:formatCode>
                <c:ptCount val="79"/>
                <c:pt idx="0">
                  <c:v>3.4881467172453995E-6</c:v>
                </c:pt>
                <c:pt idx="1">
                  <c:v>5.2014094649166509E-6</c:v>
                </c:pt>
                <c:pt idx="2">
                  <c:v>7.7561703619721811E-6</c:v>
                </c:pt>
                <c:pt idx="3">
                  <c:v>1.1565745467123634E-5</c:v>
                </c:pt>
                <c:pt idx="4">
                  <c:v>1.7246458099862139E-5</c:v>
                </c:pt>
                <c:pt idx="5">
                  <c:v>2.5717348904663595E-5</c:v>
                </c:pt>
                <c:pt idx="6">
                  <c:v>3.8348860442738442E-5</c:v>
                </c:pt>
                <c:pt idx="7">
                  <c:v>5.7184550627198405E-5</c:v>
                </c:pt>
                <c:pt idx="8">
                  <c:v>8.5271702801037463E-5</c:v>
                </c:pt>
                <c:pt idx="9">
                  <c:v>1.2715431986976E-4</c:v>
                </c:pt>
                <c:pt idx="10">
                  <c:v>1.8960825636327172E-4</c:v>
                </c:pt>
                <c:pt idx="11">
                  <c:v>2.8273741472162328E-4</c:v>
                </c:pt>
                <c:pt idx="12">
                  <c:v>4.2160833754678606E-4</c:v>
                </c:pt>
                <c:pt idx="13">
                  <c:v>6.2868761509093929E-4</c:v>
                </c:pt>
                <c:pt idx="14">
                  <c:v>9.3747637117758131E-4</c:v>
                </c:pt>
                <c:pt idx="15">
                  <c:v>1.3979296763864113E-3</c:v>
                </c:pt>
                <c:pt idx="16">
                  <c:v>2.0845373263966849E-3</c:v>
                </c:pt>
                <c:pt idx="17">
                  <c:v>3.1083725813232377E-3</c:v>
                </c:pt>
                <c:pt idx="18">
                  <c:v>4.6350565137629474E-3</c:v>
                </c:pt>
                <c:pt idx="19">
                  <c:v>6.9115406584785433E-3</c:v>
                </c:pt>
                <c:pt idx="20">
                  <c:v>1.0306032871284287E-2</c:v>
                </c:pt>
                <c:pt idx="21">
                  <c:v>1.5367507782173107E-2</c:v>
                </c:pt>
                <c:pt idx="22">
                  <c:v>2.2914389756351738E-2</c:v>
                </c:pt>
                <c:pt idx="23">
                  <c:v>3.4166667159269082E-2</c:v>
                </c:pt>
                <c:pt idx="24">
                  <c:v>5.0942614913083162E-2</c:v>
                </c:pt>
                <c:pt idx="25">
                  <c:v>7.5951514445847579E-2</c:v>
                </c:pt>
                <c:pt idx="26">
                  <c:v>0.11322875733722526</c:v>
                </c:pt>
                <c:pt idx="27">
                  <c:v>0.16878157119518278</c:v>
                </c:pt>
                <c:pt idx="28">
                  <c:v>0.2515450618851105</c:v>
                </c:pt>
                <c:pt idx="29">
                  <c:v>0.37479268189392201</c:v>
                </c:pt>
                <c:pt idx="30">
                  <c:v>0.55820600244604179</c:v>
                </c:pt>
                <c:pt idx="31">
                  <c:v>0.83088737364064968</c:v>
                </c:pt>
                <c:pt idx="32">
                  <c:v>1.2356907252442966</c:v>
                </c:pt>
                <c:pt idx="33">
                  <c:v>1.8353278506409367</c:v>
                </c:pt>
                <c:pt idx="34">
                  <c:v>2.720716626623954</c:v>
                </c:pt>
                <c:pt idx="35">
                  <c:v>4.0218247978262696</c:v>
                </c:pt>
                <c:pt idx="36">
                  <c:v>5.9205203234603232</c:v>
                </c:pt>
                <c:pt idx="37">
                  <c:v>8.66311610255093</c:v>
                </c:pt>
                <c:pt idx="38">
                  <c:v>12.566621033472387</c:v>
                </c:pt>
                <c:pt idx="39">
                  <c:v>18.006681538756354</c:v>
                </c:pt>
                <c:pt idx="40">
                  <c:v>25.368300288732897</c:v>
                </c:pt>
                <c:pt idx="41">
                  <c:v>34.93952830595218</c:v>
                </c:pt>
                <c:pt idx="42">
                  <c:v>46.747998646645428</c:v>
                </c:pt>
                <c:pt idx="43">
                  <c:v>60.392848176994377</c:v>
                </c:pt>
                <c:pt idx="44">
                  <c:v>74.987936316513128</c:v>
                </c:pt>
                <c:pt idx="45">
                  <c:v>89.32629398703412</c:v>
                </c:pt>
                <c:pt idx="46">
                  <c:v>102.23812092733561</c:v>
                </c:pt>
                <c:pt idx="47">
                  <c:v>112.943426389813</c:v>
                </c:pt>
                <c:pt idx="48">
                  <c:v>121.19477452924505</c:v>
                </c:pt>
                <c:pt idx="49">
                  <c:v>127.18179010202725</c:v>
                </c:pt>
                <c:pt idx="50">
                  <c:v>131.32475181285147</c:v>
                </c:pt>
                <c:pt idx="51">
                  <c:v>134.09135427441126</c:v>
                </c:pt>
                <c:pt idx="52">
                  <c:v>135.891642571783</c:v>
                </c:pt>
                <c:pt idx="53">
                  <c:v>137.04181667232967</c:v>
                </c:pt>
                <c:pt idx="54">
                  <c:v>137.76729849052202</c:v>
                </c:pt>
                <c:pt idx="55">
                  <c:v>138.22088670926502</c:v>
                </c:pt>
                <c:pt idx="56">
                  <c:v>138.50277916959277</c:v>
                </c:pt>
                <c:pt idx="57">
                  <c:v>138.67725328367021</c:v>
                </c:pt>
                <c:pt idx="58">
                  <c:v>138.78494417071417</c:v>
                </c:pt>
                <c:pt idx="59">
                  <c:v>138.85129066513164</c:v>
                </c:pt>
                <c:pt idx="60">
                  <c:v>138.8921143786022</c:v>
                </c:pt>
                <c:pt idx="61">
                  <c:v>138.91721248577227</c:v>
                </c:pt>
                <c:pt idx="62">
                  <c:v>138.93263387615031</c:v>
                </c:pt>
                <c:pt idx="63">
                  <c:v>138.94210586115929</c:v>
                </c:pt>
                <c:pt idx="64">
                  <c:v>138.94792217291706</c:v>
                </c:pt>
                <c:pt idx="65">
                  <c:v>138.95149309202745</c:v>
                </c:pt>
                <c:pt idx="66">
                  <c:v>138.9536852027081</c:v>
                </c:pt>
                <c:pt idx="67">
                  <c:v>138.95503078880876</c:v>
                </c:pt>
                <c:pt idx="68">
                  <c:v>138.95585670897509</c:v>
                </c:pt>
                <c:pt idx="69">
                  <c:v>138.95636364085098</c:v>
                </c:pt>
                <c:pt idx="70">
                  <c:v>138.95667477740599</c:v>
                </c:pt>
                <c:pt idx="71">
                  <c:v>138.95686573885831</c:v>
                </c:pt>
                <c:pt idx="72">
                  <c:v>138.95698294107891</c:v>
                </c:pt>
                <c:pt idx="73">
                  <c:v>138.95705487321004</c:v>
                </c:pt>
                <c:pt idx="74">
                  <c:v>138.95709902089894</c:v>
                </c:pt>
                <c:pt idx="75">
                  <c:v>138.95712611605458</c:v>
                </c:pt>
                <c:pt idx="76">
                  <c:v>138.95714274537147</c:v>
                </c:pt>
                <c:pt idx="77">
                  <c:v>138.95715295139468</c:v>
                </c:pt>
                <c:pt idx="78">
                  <c:v>138.95715921520045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5E4-48CB-9DBC-D91017D0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262752"/>
        <c:axId val="130920372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'CTI Growth Models'!$B$24</c15:sqref>
                        </c15:formulaRef>
                      </c:ext>
                    </c:extLst>
                    <c:strCache>
                      <c:ptCount val="1"/>
                      <c:pt idx="0">
                        <c:v>Number of CTI Certified Tower Models Multi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'CTI Growth Models'!$A$25:$A$103</c15:sqref>
                        </c15:formulaRef>
                      </c:ext>
                    </c:extLst>
                    <c:numCache>
                      <c:formatCode>0</c:formatCode>
                      <c:ptCount val="79"/>
                      <c:pt idx="0">
                        <c:v>1972</c:v>
                      </c:pt>
                      <c:pt idx="1">
                        <c:v>1973</c:v>
                      </c:pt>
                      <c:pt idx="2">
                        <c:v>1974</c:v>
                      </c:pt>
                      <c:pt idx="3">
                        <c:v>1975</c:v>
                      </c:pt>
                      <c:pt idx="4">
                        <c:v>1976</c:v>
                      </c:pt>
                      <c:pt idx="5">
                        <c:v>1977</c:v>
                      </c:pt>
                      <c:pt idx="6">
                        <c:v>1978</c:v>
                      </c:pt>
                      <c:pt idx="7">
                        <c:v>1979</c:v>
                      </c:pt>
                      <c:pt idx="8">
                        <c:v>1980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1983</c:v>
                      </c:pt>
                      <c:pt idx="12">
                        <c:v>1984</c:v>
                      </c:pt>
                      <c:pt idx="13">
                        <c:v>1985</c:v>
                      </c:pt>
                      <c:pt idx="14">
                        <c:v>1986</c:v>
                      </c:pt>
                      <c:pt idx="15">
                        <c:v>1987</c:v>
                      </c:pt>
                      <c:pt idx="16">
                        <c:v>1988</c:v>
                      </c:pt>
                      <c:pt idx="17">
                        <c:v>1989</c:v>
                      </c:pt>
                      <c:pt idx="18">
                        <c:v>1990</c:v>
                      </c:pt>
                      <c:pt idx="19">
                        <c:v>1991</c:v>
                      </c:pt>
                      <c:pt idx="20">
                        <c:v>1992</c:v>
                      </c:pt>
                      <c:pt idx="21">
                        <c:v>1993</c:v>
                      </c:pt>
                      <c:pt idx="22">
                        <c:v>1994</c:v>
                      </c:pt>
                      <c:pt idx="23">
                        <c:v>1995</c:v>
                      </c:pt>
                      <c:pt idx="24">
                        <c:v>1996</c:v>
                      </c:pt>
                      <c:pt idx="25">
                        <c:v>1997</c:v>
                      </c:pt>
                      <c:pt idx="26">
                        <c:v>1998</c:v>
                      </c:pt>
                      <c:pt idx="27">
                        <c:v>1999</c:v>
                      </c:pt>
                      <c:pt idx="28">
                        <c:v>2000</c:v>
                      </c:pt>
                      <c:pt idx="29">
                        <c:v>2001</c:v>
                      </c:pt>
                      <c:pt idx="30">
                        <c:v>2002</c:v>
                      </c:pt>
                      <c:pt idx="31">
                        <c:v>2003</c:v>
                      </c:pt>
                      <c:pt idx="32">
                        <c:v>2004</c:v>
                      </c:pt>
                      <c:pt idx="33">
                        <c:v>2005</c:v>
                      </c:pt>
                      <c:pt idx="34">
                        <c:v>2006</c:v>
                      </c:pt>
                      <c:pt idx="35">
                        <c:v>2007</c:v>
                      </c:pt>
                      <c:pt idx="36">
                        <c:v>2008</c:v>
                      </c:pt>
                      <c:pt idx="37">
                        <c:v>2009</c:v>
                      </c:pt>
                      <c:pt idx="38">
                        <c:v>2010</c:v>
                      </c:pt>
                      <c:pt idx="39">
                        <c:v>2011</c:v>
                      </c:pt>
                      <c:pt idx="40">
                        <c:v>2012</c:v>
                      </c:pt>
                      <c:pt idx="41">
                        <c:v>2013</c:v>
                      </c:pt>
                      <c:pt idx="42">
                        <c:v>2014</c:v>
                      </c:pt>
                      <c:pt idx="43">
                        <c:v>2015</c:v>
                      </c:pt>
                      <c:pt idx="44">
                        <c:v>2016</c:v>
                      </c:pt>
                      <c:pt idx="45">
                        <c:v>2017</c:v>
                      </c:pt>
                      <c:pt idx="46">
                        <c:v>2018</c:v>
                      </c:pt>
                      <c:pt idx="47">
                        <c:v>2019</c:v>
                      </c:pt>
                      <c:pt idx="48">
                        <c:v>2020</c:v>
                      </c:pt>
                      <c:pt idx="49">
                        <c:v>2021</c:v>
                      </c:pt>
                      <c:pt idx="50">
                        <c:v>2022</c:v>
                      </c:pt>
                      <c:pt idx="51">
                        <c:v>2023</c:v>
                      </c:pt>
                      <c:pt idx="52">
                        <c:v>2024</c:v>
                      </c:pt>
                      <c:pt idx="53">
                        <c:v>2025</c:v>
                      </c:pt>
                      <c:pt idx="54">
                        <c:v>2026</c:v>
                      </c:pt>
                      <c:pt idx="55">
                        <c:v>2027</c:v>
                      </c:pt>
                      <c:pt idx="56">
                        <c:v>2028</c:v>
                      </c:pt>
                      <c:pt idx="57">
                        <c:v>2029</c:v>
                      </c:pt>
                      <c:pt idx="58">
                        <c:v>2030</c:v>
                      </c:pt>
                      <c:pt idx="59">
                        <c:v>2031</c:v>
                      </c:pt>
                      <c:pt idx="60">
                        <c:v>2032</c:v>
                      </c:pt>
                      <c:pt idx="61">
                        <c:v>2033</c:v>
                      </c:pt>
                      <c:pt idx="62">
                        <c:v>2034</c:v>
                      </c:pt>
                      <c:pt idx="63">
                        <c:v>2035</c:v>
                      </c:pt>
                      <c:pt idx="64">
                        <c:v>2036</c:v>
                      </c:pt>
                      <c:pt idx="65">
                        <c:v>2037</c:v>
                      </c:pt>
                      <c:pt idx="66">
                        <c:v>2038</c:v>
                      </c:pt>
                      <c:pt idx="67">
                        <c:v>2039</c:v>
                      </c:pt>
                      <c:pt idx="68">
                        <c:v>2040</c:v>
                      </c:pt>
                      <c:pt idx="69">
                        <c:v>2041</c:v>
                      </c:pt>
                      <c:pt idx="70">
                        <c:v>2042</c:v>
                      </c:pt>
                      <c:pt idx="71">
                        <c:v>2043</c:v>
                      </c:pt>
                      <c:pt idx="72">
                        <c:v>2044</c:v>
                      </c:pt>
                      <c:pt idx="73">
                        <c:v>2045</c:v>
                      </c:pt>
                      <c:pt idx="74">
                        <c:v>2046</c:v>
                      </c:pt>
                      <c:pt idx="75">
                        <c:v>2047</c:v>
                      </c:pt>
                      <c:pt idx="76">
                        <c:v>2048</c:v>
                      </c:pt>
                      <c:pt idx="77">
                        <c:v>2049</c:v>
                      </c:pt>
                      <c:pt idx="78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'CTI Growth Models'!$B$25:$B$103</c15:sqref>
                        </c15:formulaRef>
                      </c:ext>
                    </c:extLst>
                    <c:numCache>
                      <c:formatCode>0.0</c:formatCode>
                      <c:ptCount val="79"/>
                      <c:pt idx="0">
                        <c:v>1.1227859149103097</c:v>
                      </c:pt>
                      <c:pt idx="1">
                        <c:v>1.5294917129558598</c:v>
                      </c:pt>
                      <c:pt idx="2">
                        <c:v>2.0834345695575394</c:v>
                      </c:pt>
                      <c:pt idx="3">
                        <c:v>2.8378390356047021</c:v>
                      </c:pt>
                      <c:pt idx="4">
                        <c:v>3.8650998079447163</c:v>
                      </c:pt>
                      <c:pt idx="5">
                        <c:v>5.2636256734685958</c:v>
                      </c:pt>
                      <c:pt idx="6">
                        <c:v>7.1670747324797048</c:v>
                      </c:pt>
                      <c:pt idx="7">
                        <c:v>9.7567718149230132</c:v>
                      </c:pt>
                      <c:pt idx="8">
                        <c:v>13.278322132553058</c:v>
                      </c:pt>
                      <c:pt idx="9">
                        <c:v>18.063687000563277</c:v>
                      </c:pt>
                      <c:pt idx="10">
                        <c:v>24.560236893398269</c:v>
                      </c:pt>
                      <c:pt idx="11">
                        <c:v>33.368471253559619</c:v>
                      </c:pt>
                      <c:pt idx="12">
                        <c:v>45.290043925606824</c:v>
                      </c:pt>
                      <c:pt idx="13">
                        <c:v>61.387177459751001</c:v>
                      </c:pt>
                      <c:pt idx="14">
                        <c:v>83.053001442912773</c:v>
                      </c:pt>
                      <c:pt idx="15">
                        <c:v>112.08903267377536</c:v>
                      </c:pt>
                      <c:pt idx="16">
                        <c:v>150.77983544627705</c:v>
                      </c:pt>
                      <c:pt idx="17">
                        <c:v>201.94464451455906</c:v>
                      </c:pt>
                      <c:pt idx="18">
                        <c:v>268.93082981032239</c:v>
                      </c:pt>
                      <c:pt idx="19">
                        <c:v>355.49646665093769</c:v>
                      </c:pt>
                      <c:pt idx="20">
                        <c:v>465.51673612110244</c:v>
                      </c:pt>
                      <c:pt idx="21">
                        <c:v>602.45885270365716</c:v>
                      </c:pt>
                      <c:pt idx="22">
                        <c:v>768.62918411337955</c:v>
                      </c:pt>
                      <c:pt idx="23">
                        <c:v>964.32479081582642</c:v>
                      </c:pt>
                      <c:pt idx="24">
                        <c:v>1187.1978982609239</c:v>
                      </c:pt>
                      <c:pt idx="25">
                        <c:v>1432.2628712558424</c:v>
                      </c:pt>
                      <c:pt idx="26">
                        <c:v>1692.8818200973278</c:v>
                      </c:pt>
                      <c:pt idx="27">
                        <c:v>1962.6837149800926</c:v>
                      </c:pt>
                      <c:pt idx="28">
                        <c:v>2237.8773192003941</c:v>
                      </c:pt>
                      <c:pt idx="29">
                        <c:v>2519.1701211192703</c:v>
                      </c:pt>
                      <c:pt idx="30">
                        <c:v>2812.717069959187</c:v>
                      </c:pt>
                      <c:pt idx="31">
                        <c:v>3130.035142725178</c:v>
                      </c:pt>
                      <c:pt idx="32">
                        <c:v>3487.3025557477886</c:v>
                      </c:pt>
                      <c:pt idx="33">
                        <c:v>3904.7993829543484</c:v>
                      </c:pt>
                      <c:pt idx="34">
                        <c:v>4407.6489547209321</c:v>
                      </c:pt>
                      <c:pt idx="35">
                        <c:v>5029.7539597084251</c:v>
                      </c:pt>
                      <c:pt idx="36">
                        <c:v>5823.6929472306438</c:v>
                      </c:pt>
                      <c:pt idx="37">
                        <c:v>6878.8472210678501</c:v>
                      </c:pt>
                      <c:pt idx="38">
                        <c:v>8343.9329815625279</c:v>
                      </c:pt>
                      <c:pt idx="39">
                        <c:v>10430.875757764403</c:v>
                      </c:pt>
                      <c:pt idx="40">
                        <c:v>13345.31023391941</c:v>
                      </c:pt>
                      <c:pt idx="41">
                        <c:v>17101.674966703475</c:v>
                      </c:pt>
                      <c:pt idx="42">
                        <c:v>21357.380833694358</c:v>
                      </c:pt>
                      <c:pt idx="43">
                        <c:v>25591.55622173709</c:v>
                      </c:pt>
                      <c:pt idx="44">
                        <c:v>29618.505400374539</c:v>
                      </c:pt>
                      <c:pt idx="45">
                        <c:v>33919.910709762531</c:v>
                      </c:pt>
                      <c:pt idx="46">
                        <c:v>39495.636511250232</c:v>
                      </c:pt>
                      <c:pt idx="47">
                        <c:v>47171.951600484608</c:v>
                      </c:pt>
                      <c:pt idx="48">
                        <c:v>56441.65727634808</c:v>
                      </c:pt>
                      <c:pt idx="49">
                        <c:v>65220.245487543492</c:v>
                      </c:pt>
                      <c:pt idx="50">
                        <c:v>71661.77463541193</c:v>
                      </c:pt>
                      <c:pt idx="51">
                        <c:v>75538.447946670756</c:v>
                      </c:pt>
                      <c:pt idx="52">
                        <c:v>77598.876708575321</c:v>
                      </c:pt>
                      <c:pt idx="53">
                        <c:v>78622.777222151868</c:v>
                      </c:pt>
                      <c:pt idx="54">
                        <c:v>79115.119606185341</c:v>
                      </c:pt>
                      <c:pt idx="55">
                        <c:v>79348.434291837359</c:v>
                      </c:pt>
                      <c:pt idx="56">
                        <c:v>79458.435438746164</c:v>
                      </c:pt>
                      <c:pt idx="57">
                        <c:v>79510.30293523494</c:v>
                      </c:pt>
                      <c:pt idx="58">
                        <c:v>79534.846097721689</c:v>
                      </c:pt>
                      <c:pt idx="59">
                        <c:v>79546.535638475674</c:v>
                      </c:pt>
                      <c:pt idx="60">
                        <c:v>79552.157714860776</c:v>
                      </c:pt>
                      <c:pt idx="61">
                        <c:v>79554.898651767639</c:v>
                      </c:pt>
                      <c:pt idx="62">
                        <c:v>79556.259476018851</c:v>
                      </c:pt>
                      <c:pt idx="63">
                        <c:v>79556.951094123448</c:v>
                      </c:pt>
                      <c:pt idx="64">
                        <c:v>79557.312837963284</c:v>
                      </c:pt>
                      <c:pt idx="65">
                        <c:v>79557.508453911403</c:v>
                      </c:pt>
                      <c:pt idx="66">
                        <c:v>79557.618137613841</c:v>
                      </c:pt>
                      <c:pt idx="67">
                        <c:v>79557.681939382746</c:v>
                      </c:pt>
                      <c:pt idx="68">
                        <c:v>79557.720362001361</c:v>
                      </c:pt>
                      <c:pt idx="69">
                        <c:v>79557.744220294961</c:v>
                      </c:pt>
                      <c:pt idx="70">
                        <c:v>79557.759417082067</c:v>
                      </c:pt>
                      <c:pt idx="71">
                        <c:v>79557.769293879028</c:v>
                      </c:pt>
                      <c:pt idx="72">
                        <c:v>79557.775812240812</c:v>
                      </c:pt>
                      <c:pt idx="73">
                        <c:v>79557.780163119562</c:v>
                      </c:pt>
                      <c:pt idx="74">
                        <c:v>79557.783091095916</c:v>
                      </c:pt>
                      <c:pt idx="75">
                        <c:v>79557.785073014355</c:v>
                      </c:pt>
                      <c:pt idx="76">
                        <c:v>79557.786420066055</c:v>
                      </c:pt>
                      <c:pt idx="77">
                        <c:v>79557.787338247392</c:v>
                      </c:pt>
                      <c:pt idx="78">
                        <c:v>79557.787965353535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B-85E4-48CB-9DBC-D91017D0E040}"/>
                  </c:ext>
                </c:extLst>
              </c15:ser>
            </c15:filteredScatterSeries>
            <c15:filteredScatterSeries>
              <c15:ser>
                <c:idx val="1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Models'!$O$24</c15:sqref>
                        </c15:formulaRef>
                      </c:ext>
                    </c:extLst>
                    <c:strCache>
                      <c:ptCount val="1"/>
                      <c:pt idx="0">
                        <c:v>Number of CTI  Members Multi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Models'!$A$25:$A$103</c15:sqref>
                        </c15:formulaRef>
                      </c:ext>
                    </c:extLst>
                    <c:numCache>
                      <c:formatCode>0</c:formatCode>
                      <c:ptCount val="79"/>
                      <c:pt idx="0">
                        <c:v>1972</c:v>
                      </c:pt>
                      <c:pt idx="1">
                        <c:v>1973</c:v>
                      </c:pt>
                      <c:pt idx="2">
                        <c:v>1974</c:v>
                      </c:pt>
                      <c:pt idx="3">
                        <c:v>1975</c:v>
                      </c:pt>
                      <c:pt idx="4">
                        <c:v>1976</c:v>
                      </c:pt>
                      <c:pt idx="5">
                        <c:v>1977</c:v>
                      </c:pt>
                      <c:pt idx="6">
                        <c:v>1978</c:v>
                      </c:pt>
                      <c:pt idx="7">
                        <c:v>1979</c:v>
                      </c:pt>
                      <c:pt idx="8">
                        <c:v>1980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1983</c:v>
                      </c:pt>
                      <c:pt idx="12">
                        <c:v>1984</c:v>
                      </c:pt>
                      <c:pt idx="13">
                        <c:v>1985</c:v>
                      </c:pt>
                      <c:pt idx="14">
                        <c:v>1986</c:v>
                      </c:pt>
                      <c:pt idx="15">
                        <c:v>1987</c:v>
                      </c:pt>
                      <c:pt idx="16">
                        <c:v>1988</c:v>
                      </c:pt>
                      <c:pt idx="17">
                        <c:v>1989</c:v>
                      </c:pt>
                      <c:pt idx="18">
                        <c:v>1990</c:v>
                      </c:pt>
                      <c:pt idx="19">
                        <c:v>1991</c:v>
                      </c:pt>
                      <c:pt idx="20">
                        <c:v>1992</c:v>
                      </c:pt>
                      <c:pt idx="21">
                        <c:v>1993</c:v>
                      </c:pt>
                      <c:pt idx="22">
                        <c:v>1994</c:v>
                      </c:pt>
                      <c:pt idx="23">
                        <c:v>1995</c:v>
                      </c:pt>
                      <c:pt idx="24">
                        <c:v>1996</c:v>
                      </c:pt>
                      <c:pt idx="25">
                        <c:v>1997</c:v>
                      </c:pt>
                      <c:pt idx="26">
                        <c:v>1998</c:v>
                      </c:pt>
                      <c:pt idx="27">
                        <c:v>1999</c:v>
                      </c:pt>
                      <c:pt idx="28">
                        <c:v>2000</c:v>
                      </c:pt>
                      <c:pt idx="29">
                        <c:v>2001</c:v>
                      </c:pt>
                      <c:pt idx="30">
                        <c:v>2002</c:v>
                      </c:pt>
                      <c:pt idx="31">
                        <c:v>2003</c:v>
                      </c:pt>
                      <c:pt idx="32">
                        <c:v>2004</c:v>
                      </c:pt>
                      <c:pt idx="33">
                        <c:v>2005</c:v>
                      </c:pt>
                      <c:pt idx="34">
                        <c:v>2006</c:v>
                      </c:pt>
                      <c:pt idx="35">
                        <c:v>2007</c:v>
                      </c:pt>
                      <c:pt idx="36">
                        <c:v>2008</c:v>
                      </c:pt>
                      <c:pt idx="37">
                        <c:v>2009</c:v>
                      </c:pt>
                      <c:pt idx="38">
                        <c:v>2010</c:v>
                      </c:pt>
                      <c:pt idx="39">
                        <c:v>2011</c:v>
                      </c:pt>
                      <c:pt idx="40">
                        <c:v>2012</c:v>
                      </c:pt>
                      <c:pt idx="41">
                        <c:v>2013</c:v>
                      </c:pt>
                      <c:pt idx="42">
                        <c:v>2014</c:v>
                      </c:pt>
                      <c:pt idx="43">
                        <c:v>2015</c:v>
                      </c:pt>
                      <c:pt idx="44">
                        <c:v>2016</c:v>
                      </c:pt>
                      <c:pt idx="45">
                        <c:v>2017</c:v>
                      </c:pt>
                      <c:pt idx="46">
                        <c:v>2018</c:v>
                      </c:pt>
                      <c:pt idx="47">
                        <c:v>2019</c:v>
                      </c:pt>
                      <c:pt idx="48">
                        <c:v>2020</c:v>
                      </c:pt>
                      <c:pt idx="49">
                        <c:v>2021</c:v>
                      </c:pt>
                      <c:pt idx="50">
                        <c:v>2022</c:v>
                      </c:pt>
                      <c:pt idx="51">
                        <c:v>2023</c:v>
                      </c:pt>
                      <c:pt idx="52">
                        <c:v>2024</c:v>
                      </c:pt>
                      <c:pt idx="53">
                        <c:v>2025</c:v>
                      </c:pt>
                      <c:pt idx="54">
                        <c:v>2026</c:v>
                      </c:pt>
                      <c:pt idx="55">
                        <c:v>2027</c:v>
                      </c:pt>
                      <c:pt idx="56">
                        <c:v>2028</c:v>
                      </c:pt>
                      <c:pt idx="57">
                        <c:v>2029</c:v>
                      </c:pt>
                      <c:pt idx="58">
                        <c:v>2030</c:v>
                      </c:pt>
                      <c:pt idx="59">
                        <c:v>2031</c:v>
                      </c:pt>
                      <c:pt idx="60">
                        <c:v>2032</c:v>
                      </c:pt>
                      <c:pt idx="61">
                        <c:v>2033</c:v>
                      </c:pt>
                      <c:pt idx="62">
                        <c:v>2034</c:v>
                      </c:pt>
                      <c:pt idx="63">
                        <c:v>2035</c:v>
                      </c:pt>
                      <c:pt idx="64">
                        <c:v>2036</c:v>
                      </c:pt>
                      <c:pt idx="65">
                        <c:v>2037</c:v>
                      </c:pt>
                      <c:pt idx="66">
                        <c:v>2038</c:v>
                      </c:pt>
                      <c:pt idx="67">
                        <c:v>2039</c:v>
                      </c:pt>
                      <c:pt idx="68">
                        <c:v>2040</c:v>
                      </c:pt>
                      <c:pt idx="69">
                        <c:v>2041</c:v>
                      </c:pt>
                      <c:pt idx="70">
                        <c:v>2042</c:v>
                      </c:pt>
                      <c:pt idx="71">
                        <c:v>2043</c:v>
                      </c:pt>
                      <c:pt idx="72">
                        <c:v>2044</c:v>
                      </c:pt>
                      <c:pt idx="73">
                        <c:v>2045</c:v>
                      </c:pt>
                      <c:pt idx="74">
                        <c:v>2046</c:v>
                      </c:pt>
                      <c:pt idx="75">
                        <c:v>2047</c:v>
                      </c:pt>
                      <c:pt idx="76">
                        <c:v>2048</c:v>
                      </c:pt>
                      <c:pt idx="77">
                        <c:v>2049</c:v>
                      </c:pt>
                      <c:pt idx="78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Models'!$O$25:$O$103</c15:sqref>
                        </c15:formulaRef>
                      </c:ext>
                    </c:extLst>
                    <c:numCache>
                      <c:formatCode>0.0</c:formatCode>
                      <c:ptCount val="79"/>
                      <c:pt idx="0">
                        <c:v>1.772125282073489E-7</c:v>
                      </c:pt>
                      <c:pt idx="1">
                        <c:v>3.7796136798107227E-7</c:v>
                      </c:pt>
                      <c:pt idx="2">
                        <c:v>8.2594885597586654E-7</c:v>
                      </c:pt>
                      <c:pt idx="3">
                        <c:v>1.844136500395166E-6</c:v>
                      </c:pt>
                      <c:pt idx="4">
                        <c:v>4.1931824554808372E-6</c:v>
                      </c:pt>
                      <c:pt idx="5">
                        <c:v>9.677410139019571E-6</c:v>
                      </c:pt>
                      <c:pt idx="6">
                        <c:v>2.2599647423682256E-5</c:v>
                      </c:pt>
                      <c:pt idx="7">
                        <c:v>5.3261605686749647E-5</c:v>
                      </c:pt>
                      <c:pt idx="8">
                        <c:v>1.263989011972555E-4</c:v>
                      </c:pt>
                      <c:pt idx="9">
                        <c:v>3.015289150196665E-4</c:v>
                      </c:pt>
                      <c:pt idx="10">
                        <c:v>7.220667634006972E-4</c:v>
                      </c:pt>
                      <c:pt idx="11">
                        <c:v>1.7338940787290369E-3</c:v>
                      </c:pt>
                      <c:pt idx="12">
                        <c:v>4.1713676654326903E-3</c:v>
                      </c:pt>
                      <c:pt idx="13">
                        <c:v>1.0045408558565505E-2</c:v>
                      </c:pt>
                      <c:pt idx="14">
                        <c:v>2.418748748516375E-2</c:v>
                      </c:pt>
                      <c:pt idx="15">
                        <c:v>5.810988518938931E-2</c:v>
                      </c:pt>
                      <c:pt idx="16">
                        <c:v>0.13868529747179714</c:v>
                      </c:pt>
                      <c:pt idx="17">
                        <c:v>0.32558242831788498</c:v>
                      </c:pt>
                      <c:pt idx="18">
                        <c:v>0.73618714977614808</c:v>
                      </c:pt>
                      <c:pt idx="19">
                        <c:v>1.5412466258728532</c:v>
                      </c:pt>
                      <c:pt idx="20">
                        <c:v>2.827873579089661</c:v>
                      </c:pt>
                      <c:pt idx="21">
                        <c:v>4.3677465472385002</c:v>
                      </c:pt>
                      <c:pt idx="22">
                        <c:v>5.7296598684538438</c:v>
                      </c:pt>
                      <c:pt idx="23">
                        <c:v>6.6869253816791048</c:v>
                      </c:pt>
                      <c:pt idx="24">
                        <c:v>7.2809495183599555</c:v>
                      </c:pt>
                      <c:pt idx="25">
                        <c:v>7.6406599900844681</c:v>
                      </c:pt>
                      <c:pt idx="26">
                        <c:v>7.8791467473119257</c:v>
                      </c:pt>
                      <c:pt idx="27">
                        <c:v>8.0798545619666218</c:v>
                      </c:pt>
                      <c:pt idx="28">
                        <c:v>8.3117483033729069</c:v>
                      </c:pt>
                      <c:pt idx="29">
                        <c:v>8.6487456172964059</c:v>
                      </c:pt>
                      <c:pt idx="30">
                        <c:v>9.1893535269634334</c:v>
                      </c:pt>
                      <c:pt idx="31">
                        <c:v>10.075749576468098</c:v>
                      </c:pt>
                      <c:pt idx="32">
                        <c:v>11.505363840828641</c:v>
                      </c:pt>
                      <c:pt idx="33">
                        <c:v>13.712964993417774</c:v>
                      </c:pt>
                      <c:pt idx="34">
                        <c:v>16.884563994391989</c:v>
                      </c:pt>
                      <c:pt idx="35">
                        <c:v>20.986596819089794</c:v>
                      </c:pt>
                      <c:pt idx="36">
                        <c:v>25.615092680083883</c:v>
                      </c:pt>
                      <c:pt idx="37">
                        <c:v>30.095336557681705</c:v>
                      </c:pt>
                      <c:pt idx="38">
                        <c:v>33.874415429131048</c:v>
                      </c:pt>
                      <c:pt idx="39">
                        <c:v>36.858573151440261</c:v>
                      </c:pt>
                      <c:pt idx="40">
                        <c:v>39.430648145653379</c:v>
                      </c:pt>
                      <c:pt idx="41">
                        <c:v>42.308089665652339</c:v>
                      </c:pt>
                      <c:pt idx="42">
                        <c:v>46.451088566918273</c:v>
                      </c:pt>
                      <c:pt idx="43">
                        <c:v>52.926739872702669</c:v>
                      </c:pt>
                      <c:pt idx="44">
                        <c:v>62.382393326768081</c:v>
                      </c:pt>
                      <c:pt idx="45">
                        <c:v>74.097914615964811</c:v>
                      </c:pt>
                      <c:pt idx="46">
                        <c:v>85.780697660833127</c:v>
                      </c:pt>
                      <c:pt idx="47">
                        <c:v>95.123329268773503</c:v>
                      </c:pt>
                      <c:pt idx="48">
                        <c:v>101.3560365033477</c:v>
                      </c:pt>
                      <c:pt idx="49">
                        <c:v>105.02644841330392</c:v>
                      </c:pt>
                      <c:pt idx="50">
                        <c:v>107.03099218111586</c:v>
                      </c:pt>
                      <c:pt idx="51">
                        <c:v>108.0808387517955</c:v>
                      </c:pt>
                      <c:pt idx="52">
                        <c:v>108.61862870620863</c:v>
                      </c:pt>
                      <c:pt idx="53">
                        <c:v>108.89098842677038</c:v>
                      </c:pt>
                      <c:pt idx="54">
                        <c:v>109.02812574919997</c:v>
                      </c:pt>
                      <c:pt idx="55">
                        <c:v>109.09697497535998</c:v>
                      </c:pt>
                      <c:pt idx="56">
                        <c:v>109.1314897235988</c:v>
                      </c:pt>
                      <c:pt idx="57">
                        <c:v>109.14877954611181</c:v>
                      </c:pt>
                      <c:pt idx="58">
                        <c:v>109.15743751709093</c:v>
                      </c:pt>
                      <c:pt idx="59">
                        <c:v>109.16177224135373</c:v>
                      </c:pt>
                      <c:pt idx="60">
                        <c:v>109.16394227595367</c:v>
                      </c:pt>
                      <c:pt idx="61">
                        <c:v>109.16502858084787</c:v>
                      </c:pt>
                      <c:pt idx="62">
                        <c:v>109.16557236526171</c:v>
                      </c:pt>
                      <c:pt idx="63">
                        <c:v>109.16584457066732</c:v>
                      </c:pt>
                      <c:pt idx="64">
                        <c:v>109.16598082936177</c:v>
                      </c:pt>
                      <c:pt idx="65">
                        <c:v>109.16604903659763</c:v>
                      </c:pt>
                      <c:pt idx="66">
                        <c:v>109.16608317915561</c:v>
                      </c:pt>
                      <c:pt idx="67">
                        <c:v>109.16610026991484</c:v>
                      </c:pt>
                      <c:pt idx="68">
                        <c:v>109.16610882504281</c:v>
                      </c:pt>
                      <c:pt idx="69">
                        <c:v>109.16611310748586</c:v>
                      </c:pt>
                      <c:pt idx="70">
                        <c:v>109.16611525114955</c:v>
                      </c:pt>
                      <c:pt idx="71">
                        <c:v>109.16611632420387</c:v>
                      </c:pt>
                      <c:pt idx="72">
                        <c:v>109.16611686134294</c:v>
                      </c:pt>
                      <c:pt idx="73">
                        <c:v>109.16611713021882</c:v>
                      </c:pt>
                      <c:pt idx="74">
                        <c:v>109.16611726481008</c:v>
                      </c:pt>
                      <c:pt idx="75">
                        <c:v>109.16611733218247</c:v>
                      </c:pt>
                      <c:pt idx="76">
                        <c:v>109.1661173659071</c:v>
                      </c:pt>
                      <c:pt idx="77">
                        <c:v>109.16611738278864</c:v>
                      </c:pt>
                      <c:pt idx="78">
                        <c:v>109.16611739123903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5E4-48CB-9DBC-D91017D0E040}"/>
                  </c:ext>
                </c:extLst>
              </c15:ser>
            </c15:filteredScatterSeries>
            <c15:filteredScatterSeries>
              <c15:ser>
                <c:idx val="2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Models'!$Y$24</c15:sqref>
                        </c15:formulaRef>
                      </c:ext>
                    </c:extLst>
                    <c:strCache>
                      <c:ptCount val="1"/>
                      <c:pt idx="0">
                        <c:v>Number of CTI Certified Product Lines Multi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Models'!$A$25:$A$103</c15:sqref>
                        </c15:formulaRef>
                      </c:ext>
                    </c:extLst>
                    <c:numCache>
                      <c:formatCode>0</c:formatCode>
                      <c:ptCount val="79"/>
                      <c:pt idx="0">
                        <c:v>1972</c:v>
                      </c:pt>
                      <c:pt idx="1">
                        <c:v>1973</c:v>
                      </c:pt>
                      <c:pt idx="2">
                        <c:v>1974</c:v>
                      </c:pt>
                      <c:pt idx="3">
                        <c:v>1975</c:v>
                      </c:pt>
                      <c:pt idx="4">
                        <c:v>1976</c:v>
                      </c:pt>
                      <c:pt idx="5">
                        <c:v>1977</c:v>
                      </c:pt>
                      <c:pt idx="6">
                        <c:v>1978</c:v>
                      </c:pt>
                      <c:pt idx="7">
                        <c:v>1979</c:v>
                      </c:pt>
                      <c:pt idx="8">
                        <c:v>1980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1983</c:v>
                      </c:pt>
                      <c:pt idx="12">
                        <c:v>1984</c:v>
                      </c:pt>
                      <c:pt idx="13">
                        <c:v>1985</c:v>
                      </c:pt>
                      <c:pt idx="14">
                        <c:v>1986</c:v>
                      </c:pt>
                      <c:pt idx="15">
                        <c:v>1987</c:v>
                      </c:pt>
                      <c:pt idx="16">
                        <c:v>1988</c:v>
                      </c:pt>
                      <c:pt idx="17">
                        <c:v>1989</c:v>
                      </c:pt>
                      <c:pt idx="18">
                        <c:v>1990</c:v>
                      </c:pt>
                      <c:pt idx="19">
                        <c:v>1991</c:v>
                      </c:pt>
                      <c:pt idx="20">
                        <c:v>1992</c:v>
                      </c:pt>
                      <c:pt idx="21">
                        <c:v>1993</c:v>
                      </c:pt>
                      <c:pt idx="22">
                        <c:v>1994</c:v>
                      </c:pt>
                      <c:pt idx="23">
                        <c:v>1995</c:v>
                      </c:pt>
                      <c:pt idx="24">
                        <c:v>1996</c:v>
                      </c:pt>
                      <c:pt idx="25">
                        <c:v>1997</c:v>
                      </c:pt>
                      <c:pt idx="26">
                        <c:v>1998</c:v>
                      </c:pt>
                      <c:pt idx="27">
                        <c:v>1999</c:v>
                      </c:pt>
                      <c:pt idx="28">
                        <c:v>2000</c:v>
                      </c:pt>
                      <c:pt idx="29">
                        <c:v>2001</c:v>
                      </c:pt>
                      <c:pt idx="30">
                        <c:v>2002</c:v>
                      </c:pt>
                      <c:pt idx="31">
                        <c:v>2003</c:v>
                      </c:pt>
                      <c:pt idx="32">
                        <c:v>2004</c:v>
                      </c:pt>
                      <c:pt idx="33">
                        <c:v>2005</c:v>
                      </c:pt>
                      <c:pt idx="34">
                        <c:v>2006</c:v>
                      </c:pt>
                      <c:pt idx="35">
                        <c:v>2007</c:v>
                      </c:pt>
                      <c:pt idx="36">
                        <c:v>2008</c:v>
                      </c:pt>
                      <c:pt idx="37">
                        <c:v>2009</c:v>
                      </c:pt>
                      <c:pt idx="38">
                        <c:v>2010</c:v>
                      </c:pt>
                      <c:pt idx="39">
                        <c:v>2011</c:v>
                      </c:pt>
                      <c:pt idx="40">
                        <c:v>2012</c:v>
                      </c:pt>
                      <c:pt idx="41">
                        <c:v>2013</c:v>
                      </c:pt>
                      <c:pt idx="42">
                        <c:v>2014</c:v>
                      </c:pt>
                      <c:pt idx="43">
                        <c:v>2015</c:v>
                      </c:pt>
                      <c:pt idx="44">
                        <c:v>2016</c:v>
                      </c:pt>
                      <c:pt idx="45">
                        <c:v>2017</c:v>
                      </c:pt>
                      <c:pt idx="46">
                        <c:v>2018</c:v>
                      </c:pt>
                      <c:pt idx="47">
                        <c:v>2019</c:v>
                      </c:pt>
                      <c:pt idx="48">
                        <c:v>2020</c:v>
                      </c:pt>
                      <c:pt idx="49">
                        <c:v>2021</c:v>
                      </c:pt>
                      <c:pt idx="50">
                        <c:v>2022</c:v>
                      </c:pt>
                      <c:pt idx="51">
                        <c:v>2023</c:v>
                      </c:pt>
                      <c:pt idx="52">
                        <c:v>2024</c:v>
                      </c:pt>
                      <c:pt idx="53">
                        <c:v>2025</c:v>
                      </c:pt>
                      <c:pt idx="54">
                        <c:v>2026</c:v>
                      </c:pt>
                      <c:pt idx="55">
                        <c:v>2027</c:v>
                      </c:pt>
                      <c:pt idx="56">
                        <c:v>2028</c:v>
                      </c:pt>
                      <c:pt idx="57">
                        <c:v>2029</c:v>
                      </c:pt>
                      <c:pt idx="58">
                        <c:v>2030</c:v>
                      </c:pt>
                      <c:pt idx="59">
                        <c:v>2031</c:v>
                      </c:pt>
                      <c:pt idx="60">
                        <c:v>2032</c:v>
                      </c:pt>
                      <c:pt idx="61">
                        <c:v>2033</c:v>
                      </c:pt>
                      <c:pt idx="62">
                        <c:v>2034</c:v>
                      </c:pt>
                      <c:pt idx="63">
                        <c:v>2035</c:v>
                      </c:pt>
                      <c:pt idx="64">
                        <c:v>2036</c:v>
                      </c:pt>
                      <c:pt idx="65">
                        <c:v>2037</c:v>
                      </c:pt>
                      <c:pt idx="66">
                        <c:v>2038</c:v>
                      </c:pt>
                      <c:pt idx="67">
                        <c:v>2039</c:v>
                      </c:pt>
                      <c:pt idx="68">
                        <c:v>2040</c:v>
                      </c:pt>
                      <c:pt idx="69">
                        <c:v>2041</c:v>
                      </c:pt>
                      <c:pt idx="70">
                        <c:v>2042</c:v>
                      </c:pt>
                      <c:pt idx="71">
                        <c:v>2043</c:v>
                      </c:pt>
                      <c:pt idx="72">
                        <c:v>2044</c:v>
                      </c:pt>
                      <c:pt idx="73">
                        <c:v>2045</c:v>
                      </c:pt>
                      <c:pt idx="74">
                        <c:v>2046</c:v>
                      </c:pt>
                      <c:pt idx="75">
                        <c:v>2047</c:v>
                      </c:pt>
                      <c:pt idx="76">
                        <c:v>2048</c:v>
                      </c:pt>
                      <c:pt idx="77">
                        <c:v>2049</c:v>
                      </c:pt>
                      <c:pt idx="78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Models'!$Y$25:$Y$103</c15:sqref>
                        </c15:formulaRef>
                      </c:ext>
                    </c:extLst>
                    <c:numCache>
                      <c:formatCode>0.0</c:formatCode>
                      <c:ptCount val="79"/>
                      <c:pt idx="0">
                        <c:v>7.8580605141098658E-5</c:v>
                      </c:pt>
                      <c:pt idx="1">
                        <c:v>1.1259941442887111E-4</c:v>
                      </c:pt>
                      <c:pt idx="2">
                        <c:v>1.6273207814521129E-4</c:v>
                      </c:pt>
                      <c:pt idx="3">
                        <c:v>2.3825562595192196E-4</c:v>
                      </c:pt>
                      <c:pt idx="4">
                        <c:v>3.5558364099941286E-4</c:v>
                      </c:pt>
                      <c:pt idx="5">
                        <c:v>5.4537600116688623E-4</c:v>
                      </c:pt>
                      <c:pt idx="6">
                        <c:v>8.6782795127859913E-4</c:v>
                      </c:pt>
                      <c:pt idx="7">
                        <c:v>1.4461208389775493E-3</c:v>
                      </c:pt>
                      <c:pt idx="8">
                        <c:v>2.5404509933899533E-3</c:v>
                      </c:pt>
                      <c:pt idx="9">
                        <c:v>4.7130457780433233E-3</c:v>
                      </c:pt>
                      <c:pt idx="10">
                        <c:v>9.1974685649098831E-3</c:v>
                      </c:pt>
                      <c:pt idx="11">
                        <c:v>1.8726002501409766E-2</c:v>
                      </c:pt>
                      <c:pt idx="12">
                        <c:v>3.9378312294953588E-2</c:v>
                      </c:pt>
                      <c:pt idx="13">
                        <c:v>8.4673298009310116E-2</c:v>
                      </c:pt>
                      <c:pt idx="14">
                        <c:v>0.18441351547685159</c:v>
                      </c:pt>
                      <c:pt idx="15">
                        <c:v>0.40273719164311217</c:v>
                      </c:pt>
                      <c:pt idx="16">
                        <c:v>0.86998562044956884</c:v>
                      </c:pt>
                      <c:pt idx="17">
                        <c:v>1.8181157017598188</c:v>
                      </c:pt>
                      <c:pt idx="18">
                        <c:v>3.546334478857478</c:v>
                      </c:pt>
                      <c:pt idx="19">
                        <c:v>6.1660028897521304</c:v>
                      </c:pt>
                      <c:pt idx="20">
                        <c:v>9.2407573481263245</c:v>
                      </c:pt>
                      <c:pt idx="21">
                        <c:v>11.990266297749244</c:v>
                      </c:pt>
                      <c:pt idx="22">
                        <c:v>13.969733702225323</c:v>
                      </c:pt>
                      <c:pt idx="23">
                        <c:v>15.226543267800324</c:v>
                      </c:pt>
                      <c:pt idx="24">
                        <c:v>15.998980429326082</c:v>
                      </c:pt>
                      <c:pt idx="25">
                        <c:v>16.504856362921373</c:v>
                      </c:pt>
                      <c:pt idx="26">
                        <c:v>16.895627905689821</c:v>
                      </c:pt>
                      <c:pt idx="27">
                        <c:v>17.273056882704022</c:v>
                      </c:pt>
                      <c:pt idx="28">
                        <c:v>17.713543734735442</c:v>
                      </c:pt>
                      <c:pt idx="29">
                        <c:v>18.288802256874263</c:v>
                      </c:pt>
                      <c:pt idx="30">
                        <c:v>19.100651880668821</c:v>
                      </c:pt>
                      <c:pt idx="31">
                        <c:v>20.517908094399182</c:v>
                      </c:pt>
                      <c:pt idx="32">
                        <c:v>24.629181130178782</c:v>
                      </c:pt>
                      <c:pt idx="33">
                        <c:v>31.876913911461553</c:v>
                      </c:pt>
                      <c:pt idx="34">
                        <c:v>36.438986193821556</c:v>
                      </c:pt>
                      <c:pt idx="35">
                        <c:v>40.592277781219877</c:v>
                      </c:pt>
                      <c:pt idx="36">
                        <c:v>45.86638188357027</c:v>
                      </c:pt>
                      <c:pt idx="37">
                        <c:v>52.757439741917651</c:v>
                      </c:pt>
                      <c:pt idx="38">
                        <c:v>61.595593231021283</c:v>
                      </c:pt>
                      <c:pt idx="39">
                        <c:v>72.637840571838424</c:v>
                      </c:pt>
                      <c:pt idx="40">
                        <c:v>86.025437713776768</c:v>
                      </c:pt>
                      <c:pt idx="41">
                        <c:v>101.70983193374379</c:v>
                      </c:pt>
                      <c:pt idx="42">
                        <c:v>119.35820590209525</c:v>
                      </c:pt>
                      <c:pt idx="43">
                        <c:v>138.26598965478507</c:v>
                      </c:pt>
                      <c:pt idx="44">
                        <c:v>157.35679158262286</c:v>
                      </c:pt>
                      <c:pt idx="45">
                        <c:v>175.36009650838173</c:v>
                      </c:pt>
                      <c:pt idx="46">
                        <c:v>191.145239961925</c:v>
                      </c:pt>
                      <c:pt idx="47">
                        <c:v>204.03360078461861</c:v>
                      </c:pt>
                      <c:pt idx="48">
                        <c:v>213.9034430383895</c:v>
                      </c:pt>
                      <c:pt idx="49">
                        <c:v>221.06822677100479</c:v>
                      </c:pt>
                      <c:pt idx="50">
                        <c:v>226.05638127458639</c:v>
                      </c:pt>
                      <c:pt idx="51">
                        <c:v>229.42331393146446</c:v>
                      </c:pt>
                      <c:pt idx="52">
                        <c:v>231.64682561516932</c:v>
                      </c:pt>
                      <c:pt idx="53">
                        <c:v>233.09375085126419</c:v>
                      </c:pt>
                      <c:pt idx="54">
                        <c:v>234.0264938990905</c:v>
                      </c:pt>
                      <c:pt idx="55">
                        <c:v>234.62443536791272</c:v>
                      </c:pt>
                      <c:pt idx="56">
                        <c:v>235.00666561963101</c:v>
                      </c:pt>
                      <c:pt idx="57">
                        <c:v>235.25078332865618</c:v>
                      </c:pt>
                      <c:pt idx="58">
                        <c:v>235.40676397107592</c:v>
                      </c:pt>
                      <c:pt idx="59">
                        <c:v>235.50656951199679</c:v>
                      </c:pt>
                      <c:pt idx="60">
                        <c:v>235.5705643879657</c:v>
                      </c:pt>
                      <c:pt idx="61">
                        <c:v>235.61170316867643</c:v>
                      </c:pt>
                      <c:pt idx="62">
                        <c:v>235.63822611921407</c:v>
                      </c:pt>
                      <c:pt idx="63">
                        <c:v>235.65537993753043</c:v>
                      </c:pt>
                      <c:pt idx="64">
                        <c:v>235.66651106866669</c:v>
                      </c:pt>
                      <c:pt idx="65">
                        <c:v>235.67375880029181</c:v>
                      </c:pt>
                      <c:pt idx="66">
                        <c:v>235.67849437490079</c:v>
                      </c:pt>
                      <c:pt idx="67">
                        <c:v>235.68159933905287</c:v>
                      </c:pt>
                      <c:pt idx="68">
                        <c:v>235.6836422245037</c:v>
                      </c:pt>
                      <c:pt idx="69">
                        <c:v>235.68499091362628</c:v>
                      </c:pt>
                      <c:pt idx="70">
                        <c:v>235.68588427161725</c:v>
                      </c:pt>
                      <c:pt idx="71">
                        <c:v>235.68647793554612</c:v>
                      </c:pt>
                      <c:pt idx="72">
                        <c:v>235.68687367079721</c:v>
                      </c:pt>
                      <c:pt idx="73">
                        <c:v>235.68713825180322</c:v>
                      </c:pt>
                      <c:pt idx="74">
                        <c:v>235.68731564555355</c:v>
                      </c:pt>
                      <c:pt idx="75">
                        <c:v>235.68743490038909</c:v>
                      </c:pt>
                      <c:pt idx="76">
                        <c:v>235.68751527183895</c:v>
                      </c:pt>
                      <c:pt idx="77">
                        <c:v>235.68756956496466</c:v>
                      </c:pt>
                      <c:pt idx="78">
                        <c:v>235.68760632148209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5E4-48CB-9DBC-D91017D0E040}"/>
                  </c:ext>
                </c:extLst>
              </c15:ser>
            </c15:filteredScatterSeries>
            <c15:filteredScatterSeries>
              <c15:ser>
                <c:idx val="37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Models'!$AM$24</c15:sqref>
                        </c15:formulaRef>
                      </c:ext>
                    </c:extLst>
                    <c:strCache>
                      <c:ptCount val="1"/>
                      <c:pt idx="0">
                        <c:v>Number of CTI Certified Tower Models S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Models'!$A$25:$A$103</c15:sqref>
                        </c15:formulaRef>
                      </c:ext>
                    </c:extLst>
                    <c:numCache>
                      <c:formatCode>0</c:formatCode>
                      <c:ptCount val="79"/>
                      <c:pt idx="0">
                        <c:v>1972</c:v>
                      </c:pt>
                      <c:pt idx="1">
                        <c:v>1973</c:v>
                      </c:pt>
                      <c:pt idx="2">
                        <c:v>1974</c:v>
                      </c:pt>
                      <c:pt idx="3">
                        <c:v>1975</c:v>
                      </c:pt>
                      <c:pt idx="4">
                        <c:v>1976</c:v>
                      </c:pt>
                      <c:pt idx="5">
                        <c:v>1977</c:v>
                      </c:pt>
                      <c:pt idx="6">
                        <c:v>1978</c:v>
                      </c:pt>
                      <c:pt idx="7">
                        <c:v>1979</c:v>
                      </c:pt>
                      <c:pt idx="8">
                        <c:v>1980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1983</c:v>
                      </c:pt>
                      <c:pt idx="12">
                        <c:v>1984</c:v>
                      </c:pt>
                      <c:pt idx="13">
                        <c:v>1985</c:v>
                      </c:pt>
                      <c:pt idx="14">
                        <c:v>1986</c:v>
                      </c:pt>
                      <c:pt idx="15">
                        <c:v>1987</c:v>
                      </c:pt>
                      <c:pt idx="16">
                        <c:v>1988</c:v>
                      </c:pt>
                      <c:pt idx="17">
                        <c:v>1989</c:v>
                      </c:pt>
                      <c:pt idx="18">
                        <c:v>1990</c:v>
                      </c:pt>
                      <c:pt idx="19">
                        <c:v>1991</c:v>
                      </c:pt>
                      <c:pt idx="20">
                        <c:v>1992</c:v>
                      </c:pt>
                      <c:pt idx="21">
                        <c:v>1993</c:v>
                      </c:pt>
                      <c:pt idx="22">
                        <c:v>1994</c:v>
                      </c:pt>
                      <c:pt idx="23">
                        <c:v>1995</c:v>
                      </c:pt>
                      <c:pt idx="24">
                        <c:v>1996</c:v>
                      </c:pt>
                      <c:pt idx="25">
                        <c:v>1997</c:v>
                      </c:pt>
                      <c:pt idx="26">
                        <c:v>1998</c:v>
                      </c:pt>
                      <c:pt idx="27">
                        <c:v>1999</c:v>
                      </c:pt>
                      <c:pt idx="28">
                        <c:v>2000</c:v>
                      </c:pt>
                      <c:pt idx="29">
                        <c:v>2001</c:v>
                      </c:pt>
                      <c:pt idx="30">
                        <c:v>2002</c:v>
                      </c:pt>
                      <c:pt idx="31">
                        <c:v>2003</c:v>
                      </c:pt>
                      <c:pt idx="32">
                        <c:v>2004</c:v>
                      </c:pt>
                      <c:pt idx="33">
                        <c:v>2005</c:v>
                      </c:pt>
                      <c:pt idx="34">
                        <c:v>2006</c:v>
                      </c:pt>
                      <c:pt idx="35">
                        <c:v>2007</c:v>
                      </c:pt>
                      <c:pt idx="36">
                        <c:v>2008</c:v>
                      </c:pt>
                      <c:pt idx="37">
                        <c:v>2009</c:v>
                      </c:pt>
                      <c:pt idx="38">
                        <c:v>2010</c:v>
                      </c:pt>
                      <c:pt idx="39">
                        <c:v>2011</c:v>
                      </c:pt>
                      <c:pt idx="40">
                        <c:v>2012</c:v>
                      </c:pt>
                      <c:pt idx="41">
                        <c:v>2013</c:v>
                      </c:pt>
                      <c:pt idx="42">
                        <c:v>2014</c:v>
                      </c:pt>
                      <c:pt idx="43">
                        <c:v>2015</c:v>
                      </c:pt>
                      <c:pt idx="44">
                        <c:v>2016</c:v>
                      </c:pt>
                      <c:pt idx="45">
                        <c:v>2017</c:v>
                      </c:pt>
                      <c:pt idx="46">
                        <c:v>2018</c:v>
                      </c:pt>
                      <c:pt idx="47">
                        <c:v>2019</c:v>
                      </c:pt>
                      <c:pt idx="48">
                        <c:v>2020</c:v>
                      </c:pt>
                      <c:pt idx="49">
                        <c:v>2021</c:v>
                      </c:pt>
                      <c:pt idx="50">
                        <c:v>2022</c:v>
                      </c:pt>
                      <c:pt idx="51">
                        <c:v>2023</c:v>
                      </c:pt>
                      <c:pt idx="52">
                        <c:v>2024</c:v>
                      </c:pt>
                      <c:pt idx="53">
                        <c:v>2025</c:v>
                      </c:pt>
                      <c:pt idx="54">
                        <c:v>2026</c:v>
                      </c:pt>
                      <c:pt idx="55">
                        <c:v>2027</c:v>
                      </c:pt>
                      <c:pt idx="56">
                        <c:v>2028</c:v>
                      </c:pt>
                      <c:pt idx="57">
                        <c:v>2029</c:v>
                      </c:pt>
                      <c:pt idx="58">
                        <c:v>2030</c:v>
                      </c:pt>
                      <c:pt idx="59">
                        <c:v>2031</c:v>
                      </c:pt>
                      <c:pt idx="60">
                        <c:v>2032</c:v>
                      </c:pt>
                      <c:pt idx="61">
                        <c:v>2033</c:v>
                      </c:pt>
                      <c:pt idx="62">
                        <c:v>2034</c:v>
                      </c:pt>
                      <c:pt idx="63">
                        <c:v>2035</c:v>
                      </c:pt>
                      <c:pt idx="64">
                        <c:v>2036</c:v>
                      </c:pt>
                      <c:pt idx="65">
                        <c:v>2037</c:v>
                      </c:pt>
                      <c:pt idx="66">
                        <c:v>2038</c:v>
                      </c:pt>
                      <c:pt idx="67">
                        <c:v>2039</c:v>
                      </c:pt>
                      <c:pt idx="68">
                        <c:v>2040</c:v>
                      </c:pt>
                      <c:pt idx="69">
                        <c:v>2041</c:v>
                      </c:pt>
                      <c:pt idx="70">
                        <c:v>2042</c:v>
                      </c:pt>
                      <c:pt idx="71">
                        <c:v>2043</c:v>
                      </c:pt>
                      <c:pt idx="72">
                        <c:v>2044</c:v>
                      </c:pt>
                      <c:pt idx="73">
                        <c:v>2045</c:v>
                      </c:pt>
                      <c:pt idx="74">
                        <c:v>2046</c:v>
                      </c:pt>
                      <c:pt idx="75">
                        <c:v>2047</c:v>
                      </c:pt>
                      <c:pt idx="76">
                        <c:v>2048</c:v>
                      </c:pt>
                      <c:pt idx="77">
                        <c:v>2049</c:v>
                      </c:pt>
                      <c:pt idx="78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Models'!$AM$25:$AM$103</c15:sqref>
                        </c15:formulaRef>
                      </c:ext>
                    </c:extLst>
                    <c:numCache>
                      <c:formatCode>0.0</c:formatCode>
                      <c:ptCount val="79"/>
                      <c:pt idx="0">
                        <c:v>0.73422848613699898</c:v>
                      </c:pt>
                      <c:pt idx="1">
                        <c:v>0.93793322221608832</c:v>
                      </c:pt>
                      <c:pt idx="2">
                        <c:v>1.1981534337392077</c:v>
                      </c:pt>
                      <c:pt idx="3">
                        <c:v>1.5305683730985038</c:v>
                      </c:pt>
                      <c:pt idx="4">
                        <c:v>1.955207044724375</c:v>
                      </c:pt>
                      <c:pt idx="5">
                        <c:v>2.4976547966653015</c:v>
                      </c:pt>
                      <c:pt idx="6">
                        <c:v>3.1905945389007684</c:v>
                      </c:pt>
                      <c:pt idx="7">
                        <c:v>4.0757753399957437</c:v>
                      </c:pt>
                      <c:pt idx="8">
                        <c:v>5.2065268388832919</c:v>
                      </c:pt>
                      <c:pt idx="9">
                        <c:v>6.6509706752258353</c:v>
                      </c:pt>
                      <c:pt idx="10">
                        <c:v>8.4961219538818114</c:v>
                      </c:pt>
                      <c:pt idx="11">
                        <c:v>10.8531270728854</c:v>
                      </c:pt>
                      <c:pt idx="12">
                        <c:v>13.863952207524562</c:v>
                      </c:pt>
                      <c:pt idx="13">
                        <c:v>17.709923321584938</c:v>
                      </c:pt>
                      <c:pt idx="14">
                        <c:v>22.622628780896775</c:v>
                      </c:pt>
                      <c:pt idx="15">
                        <c:v>28.897835790121462</c:v>
                      </c:pt>
                      <c:pt idx="16">
                        <c:v>36.913249856705079</c:v>
                      </c:pt>
                      <c:pt idx="17">
                        <c:v>47.151172154350206</c:v>
                      </c:pt>
                      <c:pt idx="18">
                        <c:v>60.227395173744299</c:v>
                      </c:pt>
                      <c:pt idx="19">
                        <c:v>76.928037277568365</c:v>
                      </c:pt>
                      <c:pt idx="20">
                        <c:v>98.256469624378951</c:v>
                      </c:pt>
                      <c:pt idx="21">
                        <c:v>125.49305551007274</c:v>
                      </c:pt>
                      <c:pt idx="22">
                        <c:v>160.27112660763669</c:v>
                      </c:pt>
                      <c:pt idx="23">
                        <c:v>204.67348908120766</c:v>
                      </c:pt>
                      <c:pt idx="24">
                        <c:v>261.35481117872405</c:v>
                      </c:pt>
                      <c:pt idx="25">
                        <c:v>333.69651409695507</c:v>
                      </c:pt>
                      <c:pt idx="26">
                        <c:v>426.00227809877833</c:v>
                      </c:pt>
                      <c:pt idx="27">
                        <c:v>543.74396680842619</c:v>
                      </c:pt>
                      <c:pt idx="28">
                        <c:v>693.86959262748132</c:v>
                      </c:pt>
                      <c:pt idx="29">
                        <c:v>885.1867306191416</c:v>
                      </c:pt>
                      <c:pt idx="30">
                        <c:v>1128.8362150315952</c:v>
                      </c:pt>
                      <c:pt idx="31">
                        <c:v>1438.87144396035</c:v>
                      </c:pt>
                      <c:pt idx="32">
                        <c:v>1832.9571943373012</c:v>
                      </c:pt>
                      <c:pt idx="33">
                        <c:v>2333.1969286629756</c:v>
                      </c:pt>
                      <c:pt idx="34">
                        <c:v>2967.0867114269931</c:v>
                      </c:pt>
                      <c:pt idx="35">
                        <c:v>3768.5734573854133</c:v>
                      </c:pt>
                      <c:pt idx="36">
                        <c:v>4779.1603734186065</c:v>
                      </c:pt>
                      <c:pt idx="37">
                        <c:v>6048.9469925146695</c:v>
                      </c:pt>
                      <c:pt idx="38">
                        <c:v>7637.4087629743444</c:v>
                      </c:pt>
                      <c:pt idx="39">
                        <c:v>9613.6078178225871</c:v>
                      </c:pt>
                      <c:pt idx="40">
                        <c:v>12055.386393664172</c:v>
                      </c:pt>
                      <c:pt idx="41">
                        <c:v>15046.94911578398</c:v>
                      </c:pt>
                      <c:pt idx="42">
                        <c:v>18674.142730633801</c:v>
                      </c:pt>
                      <c:pt idx="43">
                        <c:v>23016.787964650575</c:v>
                      </c:pt>
                      <c:pt idx="44">
                        <c:v>28137.745800236793</c:v>
                      </c:pt>
                      <c:pt idx="45">
                        <c:v>34069.149576473748</c:v>
                      </c:pt>
                      <c:pt idx="46">
                        <c:v>40797.445708942178</c:v>
                      </c:pt>
                      <c:pt idx="47">
                        <c:v>48250.34528551712</c:v>
                      </c:pt>
                      <c:pt idx="48">
                        <c:v>56289.906597071575</c:v>
                      </c:pt>
                      <c:pt idx="49">
                        <c:v>64715.87646046115</c:v>
                      </c:pt>
                      <c:pt idx="50">
                        <c:v>73281.433975920809</c:v>
                      </c:pt>
                      <c:pt idx="51">
                        <c:v>81719.79596046549</c:v>
                      </c:pt>
                      <c:pt idx="52">
                        <c:v>89776.166208880284</c:v>
                      </c:pt>
                      <c:pt idx="53">
                        <c:v>97237.275653240416</c:v>
                      </c:pt>
                      <c:pt idx="54">
                        <c:v>103951.58321820346</c:v>
                      </c:pt>
                      <c:pt idx="55">
                        <c:v>109836.66903162898</c:v>
                      </c:pt>
                      <c:pt idx="56">
                        <c:v>114874.59030011408</c:v>
                      </c:pt>
                      <c:pt idx="57">
                        <c:v>119099.01781816105</c:v>
                      </c:pt>
                      <c:pt idx="58">
                        <c:v>122578.92861920681</c:v>
                      </c:pt>
                      <c:pt idx="59">
                        <c:v>125402.83658884518</c:v>
                      </c:pt>
                      <c:pt idx="60">
                        <c:v>127665.94671321007</c:v>
                      </c:pt>
                      <c:pt idx="61">
                        <c:v>129461.07453667387</c:v>
                      </c:pt>
                      <c:pt idx="62">
                        <c:v>130873.11480425925</c:v>
                      </c:pt>
                      <c:pt idx="63">
                        <c:v>131976.32622323863</c:v>
                      </c:pt>
                      <c:pt idx="64">
                        <c:v>132833.58097740824</c:v>
                      </c:pt>
                      <c:pt idx="65">
                        <c:v>133496.82870657154</c:v>
                      </c:pt>
                      <c:pt idx="66">
                        <c:v>134008.20692833437</c:v>
                      </c:pt>
                      <c:pt idx="67">
                        <c:v>134401.41294384882</c:v>
                      </c:pt>
                      <c:pt idx="68">
                        <c:v>134703.10124528807</c:v>
                      </c:pt>
                      <c:pt idx="69">
                        <c:v>134934.1776109027</c:v>
                      </c:pt>
                      <c:pt idx="70">
                        <c:v>135110.93141807674</c:v>
                      </c:pt>
                      <c:pt idx="71">
                        <c:v>135245.99019804006</c:v>
                      </c:pt>
                      <c:pt idx="72">
                        <c:v>135349.10382099487</c:v>
                      </c:pt>
                      <c:pt idx="73">
                        <c:v>135427.77687018059</c:v>
                      </c:pt>
                      <c:pt idx="74">
                        <c:v>135487.7716751587</c:v>
                      </c:pt>
                      <c:pt idx="75">
                        <c:v>135533.5043913307</c:v>
                      </c:pt>
                      <c:pt idx="76">
                        <c:v>135568.35446478217</c:v>
                      </c:pt>
                      <c:pt idx="77">
                        <c:v>135594.90500187752</c:v>
                      </c:pt>
                      <c:pt idx="78">
                        <c:v>135615.12862766878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5E4-48CB-9DBC-D91017D0E040}"/>
                  </c:ext>
                </c:extLst>
              </c15:ser>
            </c15:filteredScatterSeries>
            <c15:filteredScatterSeries>
              <c15:ser>
                <c:idx val="40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Models'!$AP$24</c15:sqref>
                        </c15:formulaRef>
                      </c:ext>
                    </c:extLst>
                    <c:strCache>
                      <c:ptCount val="1"/>
                      <c:pt idx="0">
                        <c:v>Number of CTI  Members S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Models'!$A$25:$A$103</c15:sqref>
                        </c15:formulaRef>
                      </c:ext>
                    </c:extLst>
                    <c:numCache>
                      <c:formatCode>0</c:formatCode>
                      <c:ptCount val="79"/>
                      <c:pt idx="0">
                        <c:v>1972</c:v>
                      </c:pt>
                      <c:pt idx="1">
                        <c:v>1973</c:v>
                      </c:pt>
                      <c:pt idx="2">
                        <c:v>1974</c:v>
                      </c:pt>
                      <c:pt idx="3">
                        <c:v>1975</c:v>
                      </c:pt>
                      <c:pt idx="4">
                        <c:v>1976</c:v>
                      </c:pt>
                      <c:pt idx="5">
                        <c:v>1977</c:v>
                      </c:pt>
                      <c:pt idx="6">
                        <c:v>1978</c:v>
                      </c:pt>
                      <c:pt idx="7">
                        <c:v>1979</c:v>
                      </c:pt>
                      <c:pt idx="8">
                        <c:v>1980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1983</c:v>
                      </c:pt>
                      <c:pt idx="12">
                        <c:v>1984</c:v>
                      </c:pt>
                      <c:pt idx="13">
                        <c:v>1985</c:v>
                      </c:pt>
                      <c:pt idx="14">
                        <c:v>1986</c:v>
                      </c:pt>
                      <c:pt idx="15">
                        <c:v>1987</c:v>
                      </c:pt>
                      <c:pt idx="16">
                        <c:v>1988</c:v>
                      </c:pt>
                      <c:pt idx="17">
                        <c:v>1989</c:v>
                      </c:pt>
                      <c:pt idx="18">
                        <c:v>1990</c:v>
                      </c:pt>
                      <c:pt idx="19">
                        <c:v>1991</c:v>
                      </c:pt>
                      <c:pt idx="20">
                        <c:v>1992</c:v>
                      </c:pt>
                      <c:pt idx="21">
                        <c:v>1993</c:v>
                      </c:pt>
                      <c:pt idx="22">
                        <c:v>1994</c:v>
                      </c:pt>
                      <c:pt idx="23">
                        <c:v>1995</c:v>
                      </c:pt>
                      <c:pt idx="24">
                        <c:v>1996</c:v>
                      </c:pt>
                      <c:pt idx="25">
                        <c:v>1997</c:v>
                      </c:pt>
                      <c:pt idx="26">
                        <c:v>1998</c:v>
                      </c:pt>
                      <c:pt idx="27">
                        <c:v>1999</c:v>
                      </c:pt>
                      <c:pt idx="28">
                        <c:v>2000</c:v>
                      </c:pt>
                      <c:pt idx="29">
                        <c:v>2001</c:v>
                      </c:pt>
                      <c:pt idx="30">
                        <c:v>2002</c:v>
                      </c:pt>
                      <c:pt idx="31">
                        <c:v>2003</c:v>
                      </c:pt>
                      <c:pt idx="32">
                        <c:v>2004</c:v>
                      </c:pt>
                      <c:pt idx="33">
                        <c:v>2005</c:v>
                      </c:pt>
                      <c:pt idx="34">
                        <c:v>2006</c:v>
                      </c:pt>
                      <c:pt idx="35">
                        <c:v>2007</c:v>
                      </c:pt>
                      <c:pt idx="36">
                        <c:v>2008</c:v>
                      </c:pt>
                      <c:pt idx="37">
                        <c:v>2009</c:v>
                      </c:pt>
                      <c:pt idx="38">
                        <c:v>2010</c:v>
                      </c:pt>
                      <c:pt idx="39">
                        <c:v>2011</c:v>
                      </c:pt>
                      <c:pt idx="40">
                        <c:v>2012</c:v>
                      </c:pt>
                      <c:pt idx="41">
                        <c:v>2013</c:v>
                      </c:pt>
                      <c:pt idx="42">
                        <c:v>2014</c:v>
                      </c:pt>
                      <c:pt idx="43">
                        <c:v>2015</c:v>
                      </c:pt>
                      <c:pt idx="44">
                        <c:v>2016</c:v>
                      </c:pt>
                      <c:pt idx="45">
                        <c:v>2017</c:v>
                      </c:pt>
                      <c:pt idx="46">
                        <c:v>2018</c:v>
                      </c:pt>
                      <c:pt idx="47">
                        <c:v>2019</c:v>
                      </c:pt>
                      <c:pt idx="48">
                        <c:v>2020</c:v>
                      </c:pt>
                      <c:pt idx="49">
                        <c:v>2021</c:v>
                      </c:pt>
                      <c:pt idx="50">
                        <c:v>2022</c:v>
                      </c:pt>
                      <c:pt idx="51">
                        <c:v>2023</c:v>
                      </c:pt>
                      <c:pt idx="52">
                        <c:v>2024</c:v>
                      </c:pt>
                      <c:pt idx="53">
                        <c:v>2025</c:v>
                      </c:pt>
                      <c:pt idx="54">
                        <c:v>2026</c:v>
                      </c:pt>
                      <c:pt idx="55">
                        <c:v>2027</c:v>
                      </c:pt>
                      <c:pt idx="56">
                        <c:v>2028</c:v>
                      </c:pt>
                      <c:pt idx="57">
                        <c:v>2029</c:v>
                      </c:pt>
                      <c:pt idx="58">
                        <c:v>2030</c:v>
                      </c:pt>
                      <c:pt idx="59">
                        <c:v>2031</c:v>
                      </c:pt>
                      <c:pt idx="60">
                        <c:v>2032</c:v>
                      </c:pt>
                      <c:pt idx="61">
                        <c:v>2033</c:v>
                      </c:pt>
                      <c:pt idx="62">
                        <c:v>2034</c:v>
                      </c:pt>
                      <c:pt idx="63">
                        <c:v>2035</c:v>
                      </c:pt>
                      <c:pt idx="64">
                        <c:v>2036</c:v>
                      </c:pt>
                      <c:pt idx="65">
                        <c:v>2037</c:v>
                      </c:pt>
                      <c:pt idx="66">
                        <c:v>2038</c:v>
                      </c:pt>
                      <c:pt idx="67">
                        <c:v>2039</c:v>
                      </c:pt>
                      <c:pt idx="68">
                        <c:v>2040</c:v>
                      </c:pt>
                      <c:pt idx="69">
                        <c:v>2041</c:v>
                      </c:pt>
                      <c:pt idx="70">
                        <c:v>2042</c:v>
                      </c:pt>
                      <c:pt idx="71">
                        <c:v>2043</c:v>
                      </c:pt>
                      <c:pt idx="72">
                        <c:v>2044</c:v>
                      </c:pt>
                      <c:pt idx="73">
                        <c:v>2045</c:v>
                      </c:pt>
                      <c:pt idx="74">
                        <c:v>2046</c:v>
                      </c:pt>
                      <c:pt idx="75">
                        <c:v>2047</c:v>
                      </c:pt>
                      <c:pt idx="76">
                        <c:v>2048</c:v>
                      </c:pt>
                      <c:pt idx="77">
                        <c:v>2049</c:v>
                      </c:pt>
                      <c:pt idx="78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Models'!$AP$25:$AP$103</c15:sqref>
                        </c15:formulaRef>
                      </c:ext>
                    </c:extLst>
                    <c:numCache>
                      <c:formatCode>0.0</c:formatCode>
                      <c:ptCount val="7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1.1368683772161603E-12</c:v>
                      </c:pt>
                      <c:pt idx="33">
                        <c:v>4.4906300900038332E-12</c:v>
                      </c:pt>
                      <c:pt idx="34">
                        <c:v>2.0065726857865229E-11</c:v>
                      </c:pt>
                      <c:pt idx="35">
                        <c:v>7.9239725891966373E-11</c:v>
                      </c:pt>
                      <c:pt idx="36">
                        <c:v>3.1837998903938569E-10</c:v>
                      </c:pt>
                      <c:pt idx="37">
                        <c:v>1.2778400559909642E-9</c:v>
                      </c:pt>
                      <c:pt idx="38">
                        <c:v>5.1327333494555205E-9</c:v>
                      </c:pt>
                      <c:pt idx="39">
                        <c:v>2.0611309992091265E-8</c:v>
                      </c:pt>
                      <c:pt idx="40">
                        <c:v>8.2772601217584452E-8</c:v>
                      </c:pt>
                      <c:pt idx="41">
                        <c:v>3.3240291941183386E-7</c:v>
                      </c:pt>
                      <c:pt idx="42">
                        <c:v>1.3348919196687348E-6</c:v>
                      </c:pt>
                      <c:pt idx="43">
                        <c:v>5.3607663517141191E-6</c:v>
                      </c:pt>
                      <c:pt idx="44">
                        <c:v>2.1528202637455252E-5</c:v>
                      </c:pt>
                      <c:pt idx="45">
                        <c:v>8.6454702852734044E-5</c:v>
                      </c:pt>
                      <c:pt idx="46">
                        <c:v>3.4719174760766691E-4</c:v>
                      </c:pt>
                      <c:pt idx="47">
                        <c:v>1.3942793356704897E-3</c:v>
                      </c:pt>
                      <c:pt idx="48">
                        <c:v>5.5992349734879099E-3</c:v>
                      </c:pt>
                      <c:pt idx="49">
                        <c:v>2.2485450519752703E-2</c:v>
                      </c:pt>
                      <c:pt idx="50">
                        <c:v>9.0292232515935211E-2</c:v>
                      </c:pt>
                      <c:pt idx="51">
                        <c:v>0.36249532163338927</c:v>
                      </c:pt>
                      <c:pt idx="52">
                        <c:v>1.4540050518978092</c:v>
                      </c:pt>
                      <c:pt idx="53">
                        <c:v>5.8112810845236709</c:v>
                      </c:pt>
                      <c:pt idx="54">
                        <c:v>22.896308324592894</c:v>
                      </c:pt>
                      <c:pt idx="55">
                        <c:v>85.307092101040951</c:v>
                      </c:pt>
                      <c:pt idx="56">
                        <c:v>259.93965630924498</c:v>
                      </c:pt>
                      <c:pt idx="57">
                        <c:v>468.55685048834414</c:v>
                      </c:pt>
                      <c:pt idx="58">
                        <c:v>504.6733974739895</c:v>
                      </c:pt>
                      <c:pt idx="59">
                        <c:v>504.85666589951171</c:v>
                      </c:pt>
                      <c:pt idx="60">
                        <c:v>504.85667684873027</c:v>
                      </c:pt>
                      <c:pt idx="61">
                        <c:v>504.85667684877149</c:v>
                      </c:pt>
                      <c:pt idx="62">
                        <c:v>504.85667684877149</c:v>
                      </c:pt>
                      <c:pt idx="63">
                        <c:v>504.85667684877149</c:v>
                      </c:pt>
                      <c:pt idx="64">
                        <c:v>504.85667684877149</c:v>
                      </c:pt>
                      <c:pt idx="65">
                        <c:v>504.85667684877149</c:v>
                      </c:pt>
                      <c:pt idx="66">
                        <c:v>504.85667684877149</c:v>
                      </c:pt>
                      <c:pt idx="67">
                        <c:v>504.85667684877149</c:v>
                      </c:pt>
                      <c:pt idx="68">
                        <c:v>504.85667684877149</c:v>
                      </c:pt>
                      <c:pt idx="69">
                        <c:v>504.85667684877149</c:v>
                      </c:pt>
                      <c:pt idx="70">
                        <c:v>504.85667684877149</c:v>
                      </c:pt>
                      <c:pt idx="71">
                        <c:v>504.85667684877149</c:v>
                      </c:pt>
                      <c:pt idx="72">
                        <c:v>504.85667684877149</c:v>
                      </c:pt>
                      <c:pt idx="73">
                        <c:v>504.85667684877149</c:v>
                      </c:pt>
                      <c:pt idx="74">
                        <c:v>504.85667684877149</c:v>
                      </c:pt>
                      <c:pt idx="75">
                        <c:v>504.85667684877149</c:v>
                      </c:pt>
                      <c:pt idx="76">
                        <c:v>504.85667684877149</c:v>
                      </c:pt>
                      <c:pt idx="77">
                        <c:v>504.85667684877149</c:v>
                      </c:pt>
                      <c:pt idx="78">
                        <c:v>504.85667684877149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5E4-48CB-9DBC-D91017D0E040}"/>
                  </c:ext>
                </c:extLst>
              </c15:ser>
            </c15:filteredScatterSeries>
            <c15:filteredScatterSeries>
              <c15:ser>
                <c:idx val="43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Models'!$AS$24</c15:sqref>
                        </c15:formulaRef>
                      </c:ext>
                    </c:extLst>
                    <c:strCache>
                      <c:ptCount val="1"/>
                      <c:pt idx="0">
                        <c:v>Number of CTI Certified Product Lines S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Models'!$A$25:$A$103</c15:sqref>
                        </c15:formulaRef>
                      </c:ext>
                    </c:extLst>
                    <c:numCache>
                      <c:formatCode>0</c:formatCode>
                      <c:ptCount val="79"/>
                      <c:pt idx="0">
                        <c:v>1972</c:v>
                      </c:pt>
                      <c:pt idx="1">
                        <c:v>1973</c:v>
                      </c:pt>
                      <c:pt idx="2">
                        <c:v>1974</c:v>
                      </c:pt>
                      <c:pt idx="3">
                        <c:v>1975</c:v>
                      </c:pt>
                      <c:pt idx="4">
                        <c:v>1976</c:v>
                      </c:pt>
                      <c:pt idx="5">
                        <c:v>1977</c:v>
                      </c:pt>
                      <c:pt idx="6">
                        <c:v>1978</c:v>
                      </c:pt>
                      <c:pt idx="7">
                        <c:v>1979</c:v>
                      </c:pt>
                      <c:pt idx="8">
                        <c:v>1980</c:v>
                      </c:pt>
                      <c:pt idx="9">
                        <c:v>1981</c:v>
                      </c:pt>
                      <c:pt idx="10">
                        <c:v>1982</c:v>
                      </c:pt>
                      <c:pt idx="11">
                        <c:v>1983</c:v>
                      </c:pt>
                      <c:pt idx="12">
                        <c:v>1984</c:v>
                      </c:pt>
                      <c:pt idx="13">
                        <c:v>1985</c:v>
                      </c:pt>
                      <c:pt idx="14">
                        <c:v>1986</c:v>
                      </c:pt>
                      <c:pt idx="15">
                        <c:v>1987</c:v>
                      </c:pt>
                      <c:pt idx="16">
                        <c:v>1988</c:v>
                      </c:pt>
                      <c:pt idx="17">
                        <c:v>1989</c:v>
                      </c:pt>
                      <c:pt idx="18">
                        <c:v>1990</c:v>
                      </c:pt>
                      <c:pt idx="19">
                        <c:v>1991</c:v>
                      </c:pt>
                      <c:pt idx="20">
                        <c:v>1992</c:v>
                      </c:pt>
                      <c:pt idx="21">
                        <c:v>1993</c:v>
                      </c:pt>
                      <c:pt idx="22">
                        <c:v>1994</c:v>
                      </c:pt>
                      <c:pt idx="23">
                        <c:v>1995</c:v>
                      </c:pt>
                      <c:pt idx="24">
                        <c:v>1996</c:v>
                      </c:pt>
                      <c:pt idx="25">
                        <c:v>1997</c:v>
                      </c:pt>
                      <c:pt idx="26">
                        <c:v>1998</c:v>
                      </c:pt>
                      <c:pt idx="27">
                        <c:v>1999</c:v>
                      </c:pt>
                      <c:pt idx="28">
                        <c:v>2000</c:v>
                      </c:pt>
                      <c:pt idx="29">
                        <c:v>2001</c:v>
                      </c:pt>
                      <c:pt idx="30">
                        <c:v>2002</c:v>
                      </c:pt>
                      <c:pt idx="31">
                        <c:v>2003</c:v>
                      </c:pt>
                      <c:pt idx="32">
                        <c:v>2004</c:v>
                      </c:pt>
                      <c:pt idx="33">
                        <c:v>2005</c:v>
                      </c:pt>
                      <c:pt idx="34">
                        <c:v>2006</c:v>
                      </c:pt>
                      <c:pt idx="35">
                        <c:v>2007</c:v>
                      </c:pt>
                      <c:pt idx="36">
                        <c:v>2008</c:v>
                      </c:pt>
                      <c:pt idx="37">
                        <c:v>2009</c:v>
                      </c:pt>
                      <c:pt idx="38">
                        <c:v>2010</c:v>
                      </c:pt>
                      <c:pt idx="39">
                        <c:v>2011</c:v>
                      </c:pt>
                      <c:pt idx="40">
                        <c:v>2012</c:v>
                      </c:pt>
                      <c:pt idx="41">
                        <c:v>2013</c:v>
                      </c:pt>
                      <c:pt idx="42">
                        <c:v>2014</c:v>
                      </c:pt>
                      <c:pt idx="43">
                        <c:v>2015</c:v>
                      </c:pt>
                      <c:pt idx="44">
                        <c:v>2016</c:v>
                      </c:pt>
                      <c:pt idx="45">
                        <c:v>2017</c:v>
                      </c:pt>
                      <c:pt idx="46">
                        <c:v>2018</c:v>
                      </c:pt>
                      <c:pt idx="47">
                        <c:v>2019</c:v>
                      </c:pt>
                      <c:pt idx="48">
                        <c:v>2020</c:v>
                      </c:pt>
                      <c:pt idx="49">
                        <c:v>2021</c:v>
                      </c:pt>
                      <c:pt idx="50">
                        <c:v>2022</c:v>
                      </c:pt>
                      <c:pt idx="51">
                        <c:v>2023</c:v>
                      </c:pt>
                      <c:pt idx="52">
                        <c:v>2024</c:v>
                      </c:pt>
                      <c:pt idx="53">
                        <c:v>2025</c:v>
                      </c:pt>
                      <c:pt idx="54">
                        <c:v>2026</c:v>
                      </c:pt>
                      <c:pt idx="55">
                        <c:v>2027</c:v>
                      </c:pt>
                      <c:pt idx="56">
                        <c:v>2028</c:v>
                      </c:pt>
                      <c:pt idx="57">
                        <c:v>2029</c:v>
                      </c:pt>
                      <c:pt idx="58">
                        <c:v>2030</c:v>
                      </c:pt>
                      <c:pt idx="59">
                        <c:v>2031</c:v>
                      </c:pt>
                      <c:pt idx="60">
                        <c:v>2032</c:v>
                      </c:pt>
                      <c:pt idx="61">
                        <c:v>2033</c:v>
                      </c:pt>
                      <c:pt idx="62">
                        <c:v>2034</c:v>
                      </c:pt>
                      <c:pt idx="63">
                        <c:v>2035</c:v>
                      </c:pt>
                      <c:pt idx="64">
                        <c:v>2036</c:v>
                      </c:pt>
                      <c:pt idx="65">
                        <c:v>2037</c:v>
                      </c:pt>
                      <c:pt idx="66">
                        <c:v>2038</c:v>
                      </c:pt>
                      <c:pt idx="67">
                        <c:v>2039</c:v>
                      </c:pt>
                      <c:pt idx="68">
                        <c:v>2040</c:v>
                      </c:pt>
                      <c:pt idx="69">
                        <c:v>2041</c:v>
                      </c:pt>
                      <c:pt idx="70">
                        <c:v>2042</c:v>
                      </c:pt>
                      <c:pt idx="71">
                        <c:v>2043</c:v>
                      </c:pt>
                      <c:pt idx="72">
                        <c:v>2044</c:v>
                      </c:pt>
                      <c:pt idx="73">
                        <c:v>2045</c:v>
                      </c:pt>
                      <c:pt idx="74">
                        <c:v>2046</c:v>
                      </c:pt>
                      <c:pt idx="75">
                        <c:v>2047</c:v>
                      </c:pt>
                      <c:pt idx="76">
                        <c:v>2048</c:v>
                      </c:pt>
                      <c:pt idx="77">
                        <c:v>2049</c:v>
                      </c:pt>
                      <c:pt idx="78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'CTI Growth Models'!$AS$25:$AS$103</c15:sqref>
                        </c15:formulaRef>
                      </c:ext>
                    </c:extLst>
                    <c:numCache>
                      <c:formatCode>0.0</c:formatCode>
                      <c:ptCount val="79"/>
                      <c:pt idx="0">
                        <c:v>1.1861708491937861</c:v>
                      </c:pt>
                      <c:pt idx="1">
                        <c:v>1.3300965425427194</c:v>
                      </c:pt>
                      <c:pt idx="2">
                        <c:v>1.4914222929415928</c:v>
                      </c:pt>
                      <c:pt idx="3">
                        <c:v>1.6722354122777006</c:v>
                      </c:pt>
                      <c:pt idx="4">
                        <c:v>1.8748694249475761</c:v>
                      </c:pt>
                      <c:pt idx="5">
                        <c:v>2.1019320365493854</c:v>
                      </c:pt>
                      <c:pt idx="6">
                        <c:v>2.3563360026511759</c:v>
                      </c:pt>
                      <c:pt idx="7">
                        <c:v>2.6413331254767058</c:v>
                      </c:pt>
                      <c:pt idx="8">
                        <c:v>2.9605516038135988</c:v>
                      </c:pt>
                      <c:pt idx="9">
                        <c:v>3.3180369515977191</c:v>
                      </c:pt>
                      <c:pt idx="10">
                        <c:v>3.7182966810831886</c:v>
                      </c:pt>
                      <c:pt idx="11">
                        <c:v>4.1663489143438142</c:v>
                      </c:pt>
                      <c:pt idx="12">
                        <c:v>4.6677750384802152</c:v>
                      </c:pt>
                      <c:pt idx="13">
                        <c:v>5.2287764510299439</c:v>
                      </c:pt>
                      <c:pt idx="14">
                        <c:v>5.856235347547738</c:v>
                      </c:pt>
                      <c:pt idx="15">
                        <c:v>6.5577793771222446</c:v>
                      </c:pt>
                      <c:pt idx="16">
                        <c:v>7.341849826764701</c:v>
                      </c:pt>
                      <c:pt idx="17">
                        <c:v>8.2177727842782247</c:v>
                      </c:pt>
                      <c:pt idx="18">
                        <c:v>9.1958324627258321</c:v>
                      </c:pt>
                      <c:pt idx="19">
                        <c:v>10.287345538724026</c:v>
                      </c:pt>
                      <c:pt idx="20">
                        <c:v>11.504734952139472</c:v>
                      </c:pt>
                      <c:pt idx="21">
                        <c:v>12.861601127520146</c:v>
                      </c:pt>
                      <c:pt idx="22">
                        <c:v>14.372788000508081</c:v>
                      </c:pt>
                      <c:pt idx="23">
                        <c:v>16.054440561314834</c:v>
                      </c:pt>
                      <c:pt idx="24">
                        <c:v>17.92404986286374</c:v>
                      </c:pt>
                      <c:pt idx="25">
                        <c:v>20.000480591759356</c:v>
                      </c:pt>
                      <c:pt idx="26">
                        <c:v>22.303975385003298</c:v>
                      </c:pt>
                      <c:pt idx="27">
                        <c:v>24.856129128194766</c:v>
                      </c:pt>
                      <c:pt idx="28">
                        <c:v>27.679825544691994</c:v>
                      </c:pt>
                      <c:pt idx="29">
                        <c:v>30.799127556234282</c:v>
                      </c:pt>
                      <c:pt idx="30">
                        <c:v>34.239112267663359</c:v>
                      </c:pt>
                      <c:pt idx="31">
                        <c:v>38.02564113556366</c:v>
                      </c:pt>
                      <c:pt idx="32">
                        <c:v>42.1850560867166</c:v>
                      </c:pt>
                      <c:pt idx="33">
                        <c:v>46.743793246435587</c:v>
                      </c:pt>
                      <c:pt idx="34">
                        <c:v>51.727907722638065</c:v>
                      </c:pt>
                      <c:pt idx="35">
                        <c:v>57.162505767332618</c:v>
                      </c:pt>
                      <c:pt idx="36">
                        <c:v>63.07108476705946</c:v>
                      </c:pt>
                      <c:pt idx="37">
                        <c:v>69.474786987817879</c:v>
                      </c:pt>
                      <c:pt idx="38">
                        <c:v>76.391579786733473</c:v>
                      </c:pt>
                      <c:pt idx="39">
                        <c:v>83.835382898300054</c:v>
                      </c:pt>
                      <c:pt idx="40">
                        <c:v>91.815171986025348</c:v>
                      </c:pt>
                      <c:pt idx="41">
                        <c:v>100.33409625467345</c:v>
                      </c:pt>
                      <c:pt idx="42">
                        <c:v>109.38865563964964</c:v>
                      </c:pt>
                      <c:pt idx="43">
                        <c:v>118.96798883969853</c:v>
                      </c:pt>
                      <c:pt idx="44">
                        <c:v>129.05332607478556</c:v>
                      </c:pt>
                      <c:pt idx="45">
                        <c:v>139.61765886374582</c:v>
                      </c:pt>
                      <c:pt idx="46">
                        <c:v>150.62567255549266</c:v>
                      </c:pt>
                      <c:pt idx="47">
                        <c:v>162.03397555176372</c:v>
                      </c:pt>
                      <c:pt idx="48">
                        <c:v>173.79164254395931</c:v>
                      </c:pt>
                      <c:pt idx="49">
                        <c:v>185.84106881789211</c:v>
                      </c:pt>
                      <c:pt idx="50">
                        <c:v>198.11911061464201</c:v>
                      </c:pt>
                      <c:pt idx="51">
                        <c:v>210.55846501014253</c:v>
                      </c:pt>
                      <c:pt idx="52">
                        <c:v>223.08922427240043</c:v>
                      </c:pt>
                      <c:pt idx="53">
                        <c:v>235.64052639889366</c:v>
                      </c:pt>
                      <c:pt idx="54">
                        <c:v>248.14221711558869</c:v>
                      </c:pt>
                      <c:pt idx="55">
                        <c:v>260.52643970948702</c:v>
                      </c:pt>
                      <c:pt idx="56">
                        <c:v>272.72907733065898</c:v>
                      </c:pt>
                      <c:pt idx="57">
                        <c:v>284.6909865747399</c:v>
                      </c:pt>
                      <c:pt idx="58">
                        <c:v>296.35897931034924</c:v>
                      </c:pt>
                      <c:pt idx="59">
                        <c:v>307.68652959937037</c:v>
                      </c:pt>
                      <c:pt idx="60">
                        <c:v>318.63420197706353</c:v>
                      </c:pt>
                      <c:pt idx="61">
                        <c:v>329.16981448274339</c:v>
                      </c:pt>
                      <c:pt idx="62">
                        <c:v>339.26836339153886</c:v>
                      </c:pt>
                      <c:pt idx="63">
                        <c:v>348.91174595718564</c:v>
                      </c:pt>
                      <c:pt idx="64">
                        <c:v>358.08832258688057</c:v>
                      </c:pt>
                      <c:pt idx="65">
                        <c:v>366.79236114828734</c:v>
                      </c:pt>
                      <c:pt idx="66">
                        <c:v>375.02340427423439</c:v>
                      </c:pt>
                      <c:pt idx="67">
                        <c:v>382.78559643983095</c:v>
                      </c:pt>
                      <c:pt idx="68">
                        <c:v>390.08700209883693</c:v>
                      </c:pt>
                      <c:pt idx="69">
                        <c:v>396.93894004458247</c:v>
                      </c:pt>
                      <c:pt idx="70">
                        <c:v>403.35535301770341</c:v>
                      </c:pt>
                      <c:pt idx="71">
                        <c:v>409.35222585997064</c:v>
                      </c:pt>
                      <c:pt idx="72">
                        <c:v>414.94706048906721</c:v>
                      </c:pt>
                      <c:pt idx="73">
                        <c:v>420.15841178272774</c:v>
                      </c:pt>
                      <c:pt idx="74">
                        <c:v>425.005485144038</c:v>
                      </c:pt>
                      <c:pt idx="75">
                        <c:v>429.50779402932403</c:v>
                      </c:pt>
                      <c:pt idx="76">
                        <c:v>433.68487396575659</c:v>
                      </c:pt>
                      <c:pt idx="77">
                        <c:v>437.55604845401848</c:v>
                      </c:pt>
                      <c:pt idx="78">
                        <c:v>441.14024152235442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5E4-48CB-9DBC-D91017D0E040}"/>
                  </c:ext>
                </c:extLst>
              </c15:ser>
            </c15:filteredScatterSeries>
          </c:ext>
        </c:extLst>
      </c:scatterChart>
      <c:valAx>
        <c:axId val="130726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203728"/>
        <c:crosses val="autoZero"/>
        <c:crossBetween val="midCat"/>
      </c:valAx>
      <c:valAx>
        <c:axId val="1309203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26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'CTI Data and Background Models'!$B$23</c:f>
              <c:strCache>
                <c:ptCount val="1"/>
                <c:pt idx="0">
                  <c:v>Number of CTI certified tower models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'CTI Data and Background Models'!$A$42:$A$102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'CTI Data and Background Models'!$B$42:$B$102</c:f>
              <c:numCache>
                <c:formatCode>0.0</c:formatCode>
                <c:ptCount val="61"/>
                <c:pt idx="0">
                  <c:v>0</c:v>
                </c:pt>
                <c:pt idx="1">
                  <c:v>428.1470913</c:v>
                </c:pt>
                <c:pt idx="2">
                  <c:v>751.91772849999995</c:v>
                </c:pt>
                <c:pt idx="3">
                  <c:v>862.20600190000005</c:v>
                </c:pt>
                <c:pt idx="4">
                  <c:v>759.53740670000002</c:v>
                </c:pt>
                <c:pt idx="5">
                  <c:v>869.95705390000001</c:v>
                </c:pt>
                <c:pt idx="6">
                  <c:v>873.50414550000005</c:v>
                </c:pt>
                <c:pt idx="7">
                  <c:v>1303.884591</c:v>
                </c:pt>
                <c:pt idx="8">
                  <c:v>1307.69443</c:v>
                </c:pt>
                <c:pt idx="9">
                  <c:v>1737.943501</c:v>
                </c:pt>
                <c:pt idx="10">
                  <c:v>2700.9788659999999</c:v>
                </c:pt>
                <c:pt idx="11">
                  <c:v>2598.3102709999998</c:v>
                </c:pt>
                <c:pt idx="12">
                  <c:v>3028.6907160000001</c:v>
                </c:pt>
                <c:pt idx="13">
                  <c:v>2925.7593729999999</c:v>
                </c:pt>
                <c:pt idx="14">
                  <c:v>3356.1398180000001</c:v>
                </c:pt>
                <c:pt idx="15">
                  <c:v>3359.6869099999999</c:v>
                </c:pt>
                <c:pt idx="16">
                  <c:v>4003.418345</c:v>
                </c:pt>
                <c:pt idx="17">
                  <c:v>4860.1066490000003</c:v>
                </c:pt>
                <c:pt idx="18">
                  <c:v>5183.6145390000001</c:v>
                </c:pt>
                <c:pt idx="19">
                  <c:v>6573.4832569999999</c:v>
                </c:pt>
                <c:pt idx="20">
                  <c:v>8815.9676930000005</c:v>
                </c:pt>
                <c:pt idx="21">
                  <c:v>10632.27564</c:v>
                </c:pt>
                <c:pt idx="22">
                  <c:v>11808.53062</c:v>
                </c:pt>
                <c:pt idx="23">
                  <c:v>16610.044580000002</c:v>
                </c:pt>
                <c:pt idx="24">
                  <c:v>19598.666290000001</c:v>
                </c:pt>
                <c:pt idx="25">
                  <c:v>26958.684270000002</c:v>
                </c:pt>
                <c:pt idx="26">
                  <c:v>29201.300070000001</c:v>
                </c:pt>
                <c:pt idx="27">
                  <c:v>32296.662980000001</c:v>
                </c:pt>
                <c:pt idx="28">
                  <c:v>40296.208420000003</c:v>
                </c:pt>
                <c:pt idx="29">
                  <c:v>46803.479299999999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6A-416B-9206-27B220C04066}"/>
            </c:ext>
          </c:extLst>
        </c:ser>
        <c:ser>
          <c:idx val="1"/>
          <c:order val="1"/>
          <c:tx>
            <c:strRef>
              <c:f>'CTI Data and Background Models'!$C$23</c:f>
              <c:strCache>
                <c:ptCount val="1"/>
                <c:pt idx="0">
                  <c:v>Multi Curve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'CTI Data and Background Models'!$A$42:$A$102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'CTI Data and Background Models'!$C$42:$C$102</c:f>
              <c:numCache>
                <c:formatCode>0.0</c:formatCode>
                <c:ptCount val="61"/>
                <c:pt idx="0">
                  <c:v>227.66998571202339</c:v>
                </c:pt>
                <c:pt idx="1">
                  <c:v>303.67643364704281</c:v>
                </c:pt>
                <c:pt idx="2">
                  <c:v>402.16326163539088</c:v>
                </c:pt>
                <c:pt idx="3">
                  <c:v>527.7121206012539</c:v>
                </c:pt>
                <c:pt idx="4">
                  <c:v>684.47956817297199</c:v>
                </c:pt>
                <c:pt idx="5">
                  <c:v>875.27147979516121</c:v>
                </c:pt>
                <c:pt idx="6">
                  <c:v>1100.4160093516698</c:v>
                </c:pt>
                <c:pt idx="7">
                  <c:v>1356.7582649752458</c:v>
                </c:pt>
                <c:pt idx="8">
                  <c:v>1637.2900592807296</c:v>
                </c:pt>
                <c:pt idx="9">
                  <c:v>1931.9154273891572</c:v>
                </c:pt>
                <c:pt idx="10">
                  <c:v>2229.5104349757794</c:v>
                </c:pt>
                <c:pt idx="11">
                  <c:v>2520.8962975899294</c:v>
                </c:pt>
                <c:pt idx="12">
                  <c:v>2802.0028891094062</c:v>
                </c:pt>
                <c:pt idx="13">
                  <c:v>3076.6778774219965</c:v>
                </c:pt>
                <c:pt idx="14">
                  <c:v>3359.20251192559</c:v>
                </c:pt>
                <c:pt idx="15">
                  <c:v>3677.1711486437689</c:v>
                </c:pt>
                <c:pt idx="16">
                  <c:v>4075.5301574644513</c:v>
                </c:pt>
                <c:pt idx="17">
                  <c:v>4621.8788535966769</c:v>
                </c:pt>
                <c:pt idx="18">
                  <c:v>5411.0223525780566</c:v>
                </c:pt>
                <c:pt idx="19">
                  <c:v>6562.3947214531945</c:v>
                </c:pt>
                <c:pt idx="20">
                  <c:v>8198.124736601847</c:v>
                </c:pt>
                <c:pt idx="21">
                  <c:v>10391.199337093696</c:v>
                </c:pt>
                <c:pt idx="22">
                  <c:v>13112.303100849676</c:v>
                </c:pt>
                <c:pt idx="23">
                  <c:v>16357.59459386609</c:v>
                </c:pt>
                <c:pt idx="24">
                  <c:v>20778.286900614567</c:v>
                </c:pt>
                <c:pt idx="25">
                  <c:v>25874.535573078283</c:v>
                </c:pt>
                <c:pt idx="26">
                  <c:v>28995.974550392431</c:v>
                </c:pt>
                <c:pt idx="27">
                  <c:v>32276.335569178693</c:v>
                </c:pt>
                <c:pt idx="28">
                  <c:v>40745.602408937048</c:v>
                </c:pt>
                <c:pt idx="29">
                  <c:v>48631.156051968181</c:v>
                </c:pt>
                <c:pt idx="30">
                  <c:v>50647.274573602699</c:v>
                </c:pt>
                <c:pt idx="31">
                  <c:v>51082.929029725092</c:v>
                </c:pt>
                <c:pt idx="32">
                  <c:v>51242.502101119731</c:v>
                </c:pt>
                <c:pt idx="33">
                  <c:v>51326.824336041544</c:v>
                </c:pt>
                <c:pt idx="34">
                  <c:v>51376.407402667261</c:v>
                </c:pt>
                <c:pt idx="35">
                  <c:v>51406.206208509808</c:v>
                </c:pt>
                <c:pt idx="36">
                  <c:v>51424.184106141503</c:v>
                </c:pt>
                <c:pt idx="37">
                  <c:v>51435.038395497613</c:v>
                </c:pt>
                <c:pt idx="38">
                  <c:v>51441.594818839294</c:v>
                </c:pt>
                <c:pt idx="39">
                  <c:v>51445.557864349888</c:v>
                </c:pt>
                <c:pt idx="40">
                  <c:v>51447.955654531237</c:v>
                </c:pt>
                <c:pt idx="41">
                  <c:v>51449.408242931342</c:v>
                </c:pt>
                <c:pt idx="42">
                  <c:v>51450.289618238734</c:v>
                </c:pt>
                <c:pt idx="43">
                  <c:v>51450.825437178573</c:v>
                </c:pt>
                <c:pt idx="44">
                  <c:v>51451.151938954121</c:v>
                </c:pt>
                <c:pt idx="45">
                  <c:v>51451.351445971581</c:v>
                </c:pt>
                <c:pt idx="46">
                  <c:v>51451.473754538958</c:v>
                </c:pt>
                <c:pt idx="47">
                  <c:v>51451.549025932443</c:v>
                </c:pt>
                <c:pt idx="48">
                  <c:v>51451.595558025714</c:v>
                </c:pt>
                <c:pt idx="49">
                  <c:v>51451.624473089098</c:v>
                </c:pt>
                <c:pt idx="50">
                  <c:v>51451.64254744316</c:v>
                </c:pt>
                <c:pt idx="51">
                  <c:v>51451.653921017285</c:v>
                </c:pt>
                <c:pt idx="52">
                  <c:v>51451.661131324683</c:v>
                </c:pt>
                <c:pt idx="53">
                  <c:v>51451.665739663957</c:v>
                </c:pt>
                <c:pt idx="54">
                  <c:v>51451.66871097259</c:v>
                </c:pt>
                <c:pt idx="55">
                  <c:v>51451.670644690661</c:v>
                </c:pt>
                <c:pt idx="56">
                  <c:v>51451.67191539675</c:v>
                </c:pt>
                <c:pt idx="57">
                  <c:v>51451.67275871442</c:v>
                </c:pt>
                <c:pt idx="58">
                  <c:v>51451.673323957686</c:v>
                </c:pt>
                <c:pt idx="59">
                  <c:v>51451.673706516107</c:v>
                </c:pt>
                <c:pt idx="60">
                  <c:v>51451.673967864946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6A-416B-9206-27B220C04066}"/>
            </c:ext>
          </c:extLst>
        </c:ser>
        <c:ser>
          <c:idx val="3"/>
          <c:order val="3"/>
          <c:tx>
            <c:strRef>
              <c:f>'CTI Data and Background Models'!$E$23</c:f>
              <c:strCache>
                <c:ptCount val="1"/>
                <c:pt idx="0">
                  <c:v>Curve 1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'CTI Data and Background Models'!$A$42:$A$102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'CTI Data and Background Models'!$E$42:$E$102</c:f>
              <c:numCache>
                <c:formatCode>0.0</c:formatCode>
                <c:ptCount val="61"/>
                <c:pt idx="0">
                  <c:v>227.45284289564506</c:v>
                </c:pt>
                <c:pt idx="1">
                  <c:v>303.31512395571053</c:v>
                </c:pt>
                <c:pt idx="2">
                  <c:v>401.5620713565786</c:v>
                </c:pt>
                <c:pt idx="3">
                  <c:v>526.71179522999</c:v>
                </c:pt>
                <c:pt idx="4">
                  <c:v>682.81513784826348</c:v>
                </c:pt>
                <c:pt idx="5">
                  <c:v>872.50210561741733</c:v>
                </c:pt>
                <c:pt idx="6">
                  <c:v>1095.8083133368204</c:v>
                </c:pt>
                <c:pt idx="7">
                  <c:v>1349.0923679786374</c:v>
                </c:pt>
                <c:pt idx="8">
                  <c:v>1624.5373093151761</c:v>
                </c:pt>
                <c:pt idx="9">
                  <c:v>1910.7034566070433</c:v>
                </c:pt>
                <c:pt idx="10">
                  <c:v>2194.2366305514015</c:v>
                </c:pt>
                <c:pt idx="11">
                  <c:v>2462.2625550935309</c:v>
                </c:pt>
                <c:pt idx="12">
                  <c:v>2704.604727466849</c:v>
                </c:pt>
                <c:pt idx="13">
                  <c:v>2915.0674040010372</c:v>
                </c:pt>
                <c:pt idx="14">
                  <c:v>3091.5403162593125</c:v>
                </c:pt>
                <c:pt idx="15">
                  <c:v>3235.2095305656021</c:v>
                </c:pt>
                <c:pt idx="16">
                  <c:v>3349.3885164016724</c:v>
                </c:pt>
                <c:pt idx="17">
                  <c:v>3438.4054660854954</c:v>
                </c:pt>
                <c:pt idx="18">
                  <c:v>3506.7724818460429</c:v>
                </c:pt>
                <c:pt idx="19">
                  <c:v>3558.6775814808848</c:v>
                </c:pt>
                <c:pt idx="20">
                  <c:v>3597.7404489308287</c:v>
                </c:pt>
                <c:pt idx="21">
                  <c:v>3626.9448484620971</c:v>
                </c:pt>
                <c:pt idx="22">
                  <c:v>3648.6711109534185</c:v>
                </c:pt>
                <c:pt idx="23">
                  <c:v>3664.7747195145766</c:v>
                </c:pt>
                <c:pt idx="24">
                  <c:v>3676.6782548578303</c:v>
                </c:pt>
                <c:pt idx="25">
                  <c:v>3685.4594204792479</c:v>
                </c:pt>
                <c:pt idx="26">
                  <c:v>3691.927592608884</c:v>
                </c:pt>
                <c:pt idx="27">
                  <c:v>3696.6867979520143</c:v>
                </c:pt>
                <c:pt idx="28">
                  <c:v>3700.1857391627946</c:v>
                </c:pt>
                <c:pt idx="29">
                  <c:v>3702.7566144368434</c:v>
                </c:pt>
                <c:pt idx="30">
                  <c:v>3704.6447618770239</c:v>
                </c:pt>
                <c:pt idx="31">
                  <c:v>3706.0310440632265</c:v>
                </c:pt>
                <c:pt idx="32">
                  <c:v>3707.0486161992885</c:v>
                </c:pt>
                <c:pt idx="33">
                  <c:v>3707.7954152691918</c:v>
                </c:pt>
                <c:pt idx="34">
                  <c:v>3708.3434237573051</c:v>
                </c:pt>
                <c:pt idx="35">
                  <c:v>3708.7455203647601</c:v>
                </c:pt>
                <c:pt idx="36">
                  <c:v>3709.0405352259509</c:v>
                </c:pt>
                <c:pt idx="37">
                  <c:v>3709.2569742828782</c:v>
                </c:pt>
                <c:pt idx="38">
                  <c:v>3709.4157599938717</c:v>
                </c:pt>
                <c:pt idx="39">
                  <c:v>3709.5322464676469</c:v>
                </c:pt>
                <c:pt idx="40">
                  <c:v>3709.6177001915053</c:v>
                </c:pt>
                <c:pt idx="41">
                  <c:v>3709.6803875814876</c:v>
                </c:pt>
                <c:pt idx="42">
                  <c:v>3709.7263734891112</c:v>
                </c:pt>
                <c:pt idx="43">
                  <c:v>3709.7601073420442</c:v>
                </c:pt>
                <c:pt idx="44">
                  <c:v>3709.7848533213437</c:v>
                </c:pt>
                <c:pt idx="45">
                  <c:v>3709.803006033419</c:v>
                </c:pt>
                <c:pt idx="46">
                  <c:v>3709.8163221336404</c:v>
                </c:pt>
                <c:pt idx="47">
                  <c:v>3709.8260902676579</c:v>
                </c:pt>
                <c:pt idx="48">
                  <c:v>3709.8332557502249</c:v>
                </c:pt>
                <c:pt idx="49">
                  <c:v>3709.8385120333469</c:v>
                </c:pt>
                <c:pt idx="50">
                  <c:v>3709.8423678082163</c:v>
                </c:pt>
                <c:pt idx="51">
                  <c:v>3709.8451962308432</c:v>
                </c:pt>
                <c:pt idx="52">
                  <c:v>3709.8472710331816</c:v>
                </c:pt>
                <c:pt idx="53">
                  <c:v>3709.8487930133788</c:v>
                </c:pt>
                <c:pt idx="54">
                  <c:v>3709.8499094682234</c:v>
                </c:pt>
                <c:pt idx="55">
                  <c:v>3709.8507284481198</c:v>
                </c:pt>
                <c:pt idx="56">
                  <c:v>3709.8513292139996</c:v>
                </c:pt>
                <c:pt idx="57">
                  <c:v>3709.8517699080962</c:v>
                </c:pt>
                <c:pt idx="58">
                  <c:v>3709.8520931809035</c:v>
                </c:pt>
                <c:pt idx="59">
                  <c:v>3709.8523303188699</c:v>
                </c:pt>
                <c:pt idx="60">
                  <c:v>3709.8525042722981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6A-416B-9206-27B220C04066}"/>
            </c:ext>
          </c:extLst>
        </c:ser>
        <c:ser>
          <c:idx val="4"/>
          <c:order val="4"/>
          <c:tx>
            <c:strRef>
              <c:f>'CTI Data and Background Models'!$F$23</c:f>
              <c:strCache>
                <c:ptCount val="1"/>
                <c:pt idx="0">
                  <c:v>Curve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'CTI Data and Background Models'!$A$42:$A$102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'CTI Data and Background Models'!$F$42:$F$102</c:f>
              <c:numCache>
                <c:formatCode>0.0</c:formatCode>
                <c:ptCount val="61"/>
                <c:pt idx="0">
                  <c:v>0.21714281637832755</c:v>
                </c:pt>
                <c:pt idx="1">
                  <c:v>0.36130969133228064</c:v>
                </c:pt>
                <c:pt idx="2">
                  <c:v>0.60119027881228249</c:v>
                </c:pt>
                <c:pt idx="3">
                  <c:v>1.000325371263898</c:v>
                </c:pt>
                <c:pt idx="4">
                  <c:v>1.664430324708519</c:v>
                </c:pt>
                <c:pt idx="5">
                  <c:v>2.7693741777438845</c:v>
                </c:pt>
                <c:pt idx="6">
                  <c:v>4.6076960148493527</c:v>
                </c:pt>
                <c:pt idx="7">
                  <c:v>7.6658969966083532</c:v>
                </c:pt>
                <c:pt idx="8">
                  <c:v>12.75274996551525</c:v>
                </c:pt>
                <c:pt idx="9">
                  <c:v>21.21197078183468</c:v>
                </c:pt>
                <c:pt idx="10">
                  <c:v>35.27380442231879</c:v>
                </c:pt>
                <c:pt idx="11">
                  <c:v>58.63374248117907</c:v>
                </c:pt>
                <c:pt idx="12">
                  <c:v>97.39816153009815</c:v>
                </c:pt>
                <c:pt idx="13">
                  <c:v>161.61047258977851</c:v>
                </c:pt>
                <c:pt idx="14">
                  <c:v>267.6621895243843</c:v>
                </c:pt>
                <c:pt idx="15">
                  <c:v>441.96157269327159</c:v>
                </c:pt>
                <c:pt idx="16">
                  <c:v>726.14130569335248</c:v>
                </c:pt>
                <c:pt idx="17">
                  <c:v>1183.4709092962294</c:v>
                </c:pt>
                <c:pt idx="18">
                  <c:v>1904.2315578147463</c:v>
                </c:pt>
                <c:pt idx="19">
                  <c:v>3003.5818164452612</c:v>
                </c:pt>
                <c:pt idx="20">
                  <c:v>4599.3844274529147</c:v>
                </c:pt>
                <c:pt idx="21">
                  <c:v>6756.8736791957563</c:v>
                </c:pt>
                <c:pt idx="22">
                  <c:v>9409.5215918473314</c:v>
                </c:pt>
                <c:pt idx="23">
                  <c:v>12315.120044956799</c:v>
                </c:pt>
                <c:pt idx="24">
                  <c:v>15121.33808453347</c:v>
                </c:pt>
                <c:pt idx="25">
                  <c:v>17520.710184673932</c:v>
                </c:pt>
                <c:pt idx="26">
                  <c:v>19367.625092924962</c:v>
                </c:pt>
                <c:pt idx="27">
                  <c:v>20677.585412902215</c:v>
                </c:pt>
                <c:pt idx="28">
                  <c:v>21553.712258461681</c:v>
                </c:pt>
                <c:pt idx="29">
                  <c:v>22116.901811803295</c:v>
                </c:pt>
                <c:pt idx="30">
                  <c:v>22469.754948084152</c:v>
                </c:pt>
                <c:pt idx="31">
                  <c:v>22687.283023336357</c:v>
                </c:pt>
                <c:pt idx="32">
                  <c:v>22820.052042743126</c:v>
                </c:pt>
                <c:pt idx="33">
                  <c:v>22900.594365339042</c:v>
                </c:pt>
                <c:pt idx="34">
                  <c:v>22949.273134616516</c:v>
                </c:pt>
                <c:pt idx="35">
                  <c:v>22978.627998163625</c:v>
                </c:pt>
                <c:pt idx="36">
                  <c:v>22996.305966252316</c:v>
                </c:pt>
                <c:pt idx="37">
                  <c:v>23006.943239327851</c:v>
                </c:pt>
                <c:pt idx="38">
                  <c:v>23013.340809163408</c:v>
                </c:pt>
                <c:pt idx="39">
                  <c:v>23017.187360237553</c:v>
                </c:pt>
                <c:pt idx="40">
                  <c:v>23019.49969575979</c:v>
                </c:pt>
                <c:pt idx="41">
                  <c:v>23020.889596660058</c:v>
                </c:pt>
                <c:pt idx="42">
                  <c:v>23021.724986046927</c:v>
                </c:pt>
                <c:pt idx="43">
                  <c:v>23022.227071132322</c:v>
                </c:pt>
                <c:pt idx="44">
                  <c:v>23022.528826928385</c:v>
                </c:pt>
                <c:pt idx="45">
                  <c:v>23022.710181233746</c:v>
                </c:pt>
                <c:pt idx="46">
                  <c:v>23022.819173700904</c:v>
                </c:pt>
                <c:pt idx="47">
                  <c:v>23022.88467696037</c:v>
                </c:pt>
                <c:pt idx="48">
                  <c:v>23022.924043571078</c:v>
                </c:pt>
                <c:pt idx="49">
                  <c:v>23022.947702351339</c:v>
                </c:pt>
                <c:pt idx="50">
                  <c:v>23022.961920930535</c:v>
                </c:pt>
                <c:pt idx="51">
                  <c:v>23022.970466082032</c:v>
                </c:pt>
                <c:pt idx="52">
                  <c:v>23022.975601587088</c:v>
                </c:pt>
                <c:pt idx="53">
                  <c:v>23022.978687946168</c:v>
                </c:pt>
                <c:pt idx="54">
                  <c:v>23022.980542799956</c:v>
                </c:pt>
                <c:pt idx="55">
                  <c:v>23022.98165753813</c:v>
                </c:pt>
                <c:pt idx="56">
                  <c:v>23022.982327478338</c:v>
                </c:pt>
                <c:pt idx="57">
                  <c:v>23022.982730101914</c:v>
                </c:pt>
                <c:pt idx="58">
                  <c:v>23022.982972072372</c:v>
                </c:pt>
                <c:pt idx="59">
                  <c:v>23022.983117492826</c:v>
                </c:pt>
                <c:pt idx="60">
                  <c:v>23022.983204888234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6A-416B-9206-27B220C04066}"/>
            </c:ext>
          </c:extLst>
        </c:ser>
        <c:ser>
          <c:idx val="5"/>
          <c:order val="5"/>
          <c:tx>
            <c:strRef>
              <c:f>'CTI Data and Background Models'!$G$23</c:f>
              <c:strCache>
                <c:ptCount val="1"/>
                <c:pt idx="0">
                  <c:v>Curve 3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'CTI Data and Background Models'!$A$42:$A$102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'CTI Data and Background Models'!$G$42:$G$102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3.8198777474462986E-11</c:v>
                </c:pt>
                <c:pt idx="9">
                  <c:v>2.7921487344428897E-10</c:v>
                </c:pt>
                <c:pt idx="10">
                  <c:v>2.0590960048139095E-9</c:v>
                </c:pt>
                <c:pt idx="11">
                  <c:v>1.5219484339468181E-8</c:v>
                </c:pt>
                <c:pt idx="12">
                  <c:v>1.1245901987422258E-7</c:v>
                </c:pt>
                <c:pt idx="13">
                  <c:v>8.309625627589412E-7</c:v>
                </c:pt>
                <c:pt idx="14">
                  <c:v>6.1400269260047935E-6</c:v>
                </c:pt>
                <c:pt idx="15">
                  <c:v>4.5369008148554713E-5</c:v>
                </c:pt>
                <c:pt idx="16">
                  <c:v>3.3523412639624439E-4</c:v>
                </c:pt>
                <c:pt idx="17">
                  <c:v>2.4770628660917282E-3</c:v>
                </c:pt>
                <c:pt idx="18">
                  <c:v>1.8303107162864762E-2</c:v>
                </c:pt>
                <c:pt idx="19">
                  <c:v>0.13523999319841096</c:v>
                </c:pt>
                <c:pt idx="20">
                  <c:v>0.99914892018932733</c:v>
                </c:pt>
                <c:pt idx="21">
                  <c:v>7.3747526747865777</c:v>
                </c:pt>
                <c:pt idx="22">
                  <c:v>54.058824333308621</c:v>
                </c:pt>
                <c:pt idx="23">
                  <c:v>377.26068381213554</c:v>
                </c:pt>
                <c:pt idx="24">
                  <c:v>1976.5318536406685</c:v>
                </c:pt>
                <c:pt idx="25">
                  <c:v>4636.5779460369049</c:v>
                </c:pt>
                <c:pt idx="26">
                  <c:v>5669.132446184939</c:v>
                </c:pt>
                <c:pt idx="27">
                  <c:v>5845.3030684369096</c:v>
                </c:pt>
                <c:pt idx="28">
                  <c:v>5869.9898955027556</c:v>
                </c:pt>
                <c:pt idx="29">
                  <c:v>5873.3469232565467</c:v>
                </c:pt>
                <c:pt idx="30">
                  <c:v>5873.8015425715357</c:v>
                </c:pt>
                <c:pt idx="31">
                  <c:v>5873.8630740122126</c:v>
                </c:pt>
                <c:pt idx="32">
                  <c:v>5873.8714014862053</c:v>
                </c:pt>
                <c:pt idx="33">
                  <c:v>5873.8725284890706</c:v>
                </c:pt>
                <c:pt idx="34">
                  <c:v>5873.8726810123553</c:v>
                </c:pt>
                <c:pt idx="35">
                  <c:v>5873.8727016541379</c:v>
                </c:pt>
                <c:pt idx="36">
                  <c:v>5873.8727044477</c:v>
                </c:pt>
                <c:pt idx="37">
                  <c:v>5873.872704825767</c:v>
                </c:pt>
                <c:pt idx="38">
                  <c:v>5873.8727048769333</c:v>
                </c:pt>
                <c:pt idx="39">
                  <c:v>5873.8727048838573</c:v>
                </c:pt>
                <c:pt idx="40">
                  <c:v>5873.872704884795</c:v>
                </c:pt>
                <c:pt idx="41">
                  <c:v>5873.8727048849214</c:v>
                </c:pt>
                <c:pt idx="42">
                  <c:v>5873.8727048849387</c:v>
                </c:pt>
                <c:pt idx="43">
                  <c:v>5873.8727048849414</c:v>
                </c:pt>
                <c:pt idx="44">
                  <c:v>5873.8727048849414</c:v>
                </c:pt>
                <c:pt idx="45">
                  <c:v>5873.8727048849414</c:v>
                </c:pt>
                <c:pt idx="46">
                  <c:v>5873.8727048849414</c:v>
                </c:pt>
                <c:pt idx="47">
                  <c:v>5873.8727048849414</c:v>
                </c:pt>
                <c:pt idx="48">
                  <c:v>5873.8727048849414</c:v>
                </c:pt>
                <c:pt idx="49">
                  <c:v>5873.8727048849414</c:v>
                </c:pt>
                <c:pt idx="50">
                  <c:v>5873.8727048849414</c:v>
                </c:pt>
                <c:pt idx="51">
                  <c:v>5873.8727048849414</c:v>
                </c:pt>
                <c:pt idx="52">
                  <c:v>5873.8727048849414</c:v>
                </c:pt>
                <c:pt idx="53">
                  <c:v>5873.8727048849414</c:v>
                </c:pt>
                <c:pt idx="54">
                  <c:v>5873.8727048849414</c:v>
                </c:pt>
                <c:pt idx="55">
                  <c:v>5873.8727048849414</c:v>
                </c:pt>
                <c:pt idx="56">
                  <c:v>5873.8727048849414</c:v>
                </c:pt>
                <c:pt idx="57">
                  <c:v>5873.8727048849414</c:v>
                </c:pt>
                <c:pt idx="58">
                  <c:v>5873.8727048849414</c:v>
                </c:pt>
                <c:pt idx="59">
                  <c:v>5873.8727048849414</c:v>
                </c:pt>
                <c:pt idx="60">
                  <c:v>5873.8727048849414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6A-416B-9206-27B220C04066}"/>
            </c:ext>
          </c:extLst>
        </c:ser>
        <c:ser>
          <c:idx val="6"/>
          <c:order val="6"/>
          <c:tx>
            <c:strRef>
              <c:f>'CTI Data and Background Models'!$H$23</c:f>
              <c:strCache>
                <c:ptCount val="1"/>
                <c:pt idx="0">
                  <c:v>Curve 4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'CTI Data and Background Models'!$A$42:$A$102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'CTI Data and Background Models'!$H$42:$H$102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2.1827872842550278E-10</c:v>
                </c:pt>
                <c:pt idx="14">
                  <c:v>1.8662831280380487E-9</c:v>
                </c:pt>
                <c:pt idx="15">
                  <c:v>1.588705345056951E-8</c:v>
                </c:pt>
                <c:pt idx="16">
                  <c:v>1.353000698145479E-7</c:v>
                </c:pt>
                <c:pt idx="17">
                  <c:v>1.1520860425662249E-6</c:v>
                </c:pt>
                <c:pt idx="18">
                  <c:v>9.8101045296061784E-6</c:v>
                </c:pt>
                <c:pt idx="19">
                  <c:v>8.3533850556705147E-5</c:v>
                </c:pt>
                <c:pt idx="20">
                  <c:v>7.112979146768339E-4</c:v>
                </c:pt>
                <c:pt idx="21">
                  <c:v>6.0567610562429763E-3</c:v>
                </c:pt>
                <c:pt idx="22">
                  <c:v>5.1573715616541449E-2</c:v>
                </c:pt>
                <c:pt idx="23">
                  <c:v>0.43914558257893077</c:v>
                </c:pt>
                <c:pt idx="24">
                  <c:v>3.7387075825936336</c:v>
                </c:pt>
                <c:pt idx="25">
                  <c:v>31.788021888198273</c:v>
                </c:pt>
                <c:pt idx="26">
                  <c:v>267.28941867364483</c:v>
                </c:pt>
                <c:pt idx="27">
                  <c:v>2056.7602898875557</c:v>
                </c:pt>
                <c:pt idx="28">
                  <c:v>9621.7145158098137</c:v>
                </c:pt>
                <c:pt idx="29">
                  <c:v>16938.150702471496</c:v>
                </c:pt>
                <c:pt idx="30">
                  <c:v>18599.073321069984</c:v>
                </c:pt>
                <c:pt idx="31">
                  <c:v>18815.751888313294</c:v>
                </c:pt>
                <c:pt idx="32">
                  <c:v>18841.530040691112</c:v>
                </c:pt>
                <c:pt idx="33">
                  <c:v>18844.562026944237</c:v>
                </c:pt>
                <c:pt idx="34">
                  <c:v>18844.918163281083</c:v>
                </c:pt>
                <c:pt idx="35">
                  <c:v>18844.959988327286</c:v>
                </c:pt>
                <c:pt idx="36">
                  <c:v>18844.964900215531</c:v>
                </c:pt>
                <c:pt idx="37">
                  <c:v>18844.96547706112</c:v>
                </c:pt>
                <c:pt idx="38">
                  <c:v>18844.965544805076</c:v>
                </c:pt>
                <c:pt idx="39">
                  <c:v>18844.965552760834</c:v>
                </c:pt>
                <c:pt idx="40">
                  <c:v>18844.965553695147</c:v>
                </c:pt>
                <c:pt idx="41">
                  <c:v>18844.965553804872</c:v>
                </c:pt>
                <c:pt idx="42">
                  <c:v>18844.965553817758</c:v>
                </c:pt>
                <c:pt idx="43">
                  <c:v>18844.965553819271</c:v>
                </c:pt>
                <c:pt idx="44">
                  <c:v>18844.965553819446</c:v>
                </c:pt>
                <c:pt idx="45">
                  <c:v>18844.965553819467</c:v>
                </c:pt>
                <c:pt idx="46">
                  <c:v>18844.965553819471</c:v>
                </c:pt>
                <c:pt idx="47">
                  <c:v>18844.965553819471</c:v>
                </c:pt>
                <c:pt idx="48">
                  <c:v>18844.965553819471</c:v>
                </c:pt>
                <c:pt idx="49">
                  <c:v>18844.965553819471</c:v>
                </c:pt>
                <c:pt idx="50">
                  <c:v>18844.965553819471</c:v>
                </c:pt>
                <c:pt idx="51">
                  <c:v>18844.965553819471</c:v>
                </c:pt>
                <c:pt idx="52">
                  <c:v>18844.965553819471</c:v>
                </c:pt>
                <c:pt idx="53">
                  <c:v>18844.965553819471</c:v>
                </c:pt>
                <c:pt idx="54">
                  <c:v>18844.965553819471</c:v>
                </c:pt>
                <c:pt idx="55">
                  <c:v>18844.965553819471</c:v>
                </c:pt>
                <c:pt idx="56">
                  <c:v>18844.965553819471</c:v>
                </c:pt>
                <c:pt idx="57">
                  <c:v>18844.965553819471</c:v>
                </c:pt>
                <c:pt idx="58">
                  <c:v>18844.965553819471</c:v>
                </c:pt>
                <c:pt idx="59">
                  <c:v>18844.965553819471</c:v>
                </c:pt>
                <c:pt idx="60">
                  <c:v>18844.965553819471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6A-416B-9206-27B220C04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100655"/>
        <c:axId val="1628725183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'CTI Data and Background Models'!$D$23</c15:sqref>
                        </c15:formulaRef>
                      </c:ext>
                    </c:extLst>
                    <c:strCache>
                      <c:ptCount val="1"/>
                      <c:pt idx="0">
                        <c:v>Error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'CTI Data and Background Models'!$A$42:$A$102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'CTI Data and Background Models'!$D$42:$D$102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51833.622394112936</c:v>
                      </c:pt>
                      <c:pt idx="1">
                        <c:v>15492.944616559669</c:v>
                      </c:pt>
                      <c:pt idx="2">
                        <c:v>122328.18709174692</c:v>
                      </c:pt>
                      <c:pt idx="3">
                        <c:v>111886.15662629968</c:v>
                      </c:pt>
                      <c:pt idx="4">
                        <c:v>5633.6791243494126</c:v>
                      </c:pt>
                      <c:pt idx="5">
                        <c:v>28.243122595159999</c:v>
                      </c:pt>
                      <c:pt idx="6">
                        <c:v>51488.993956638711</c:v>
                      </c:pt>
                      <c:pt idx="7">
                        <c:v>2795.6253996405812</c:v>
                      </c:pt>
                      <c:pt idx="8">
                        <c:v>108633.27884096011</c:v>
                      </c:pt>
                      <c:pt idx="9">
                        <c:v>37625.10822712064</c:v>
                      </c:pt>
                      <c:pt idx="10">
                        <c:v>222282.4814524402</c:v>
                      </c:pt>
                      <c:pt idx="11">
                        <c:v>5992.9232791350887</c:v>
                      </c:pt>
                      <c:pt idx="12">
                        <c:v>51387.370860379866</c:v>
                      </c:pt>
                      <c:pt idx="13">
                        <c:v>22776.394976972224</c:v>
                      </c:pt>
                      <c:pt idx="14">
                        <c:v>9.3800940818451704</c:v>
                      </c:pt>
                      <c:pt idx="15">
                        <c:v>100796.24178721367</c:v>
                      </c:pt>
                      <c:pt idx="16">
                        <c:v>5200.113496908195</c:v>
                      </c:pt>
                      <c:pt idx="17">
                        <c:v>56752.482502727711</c:v>
                      </c:pt>
                      <c:pt idx="18">
                        <c:v>51714.313676352074</c:v>
                      </c:pt>
                      <c:pt idx="19">
                        <c:v>122.95562057276605</c:v>
                      </c:pt>
                      <c:pt idx="20">
                        <c:v>381729.91877081065</c:v>
                      </c:pt>
                      <c:pt idx="21">
                        <c:v>58117.783822971884</c:v>
                      </c:pt>
                      <c:pt idx="22">
                        <c:v>1699822.6818209211</c:v>
                      </c:pt>
                      <c:pt idx="23">
                        <c:v>63730.995499012264</c:v>
                      </c:pt>
                      <c:pt idx="24">
                        <c:v>1391504.7849866804</c:v>
                      </c:pt>
                      <c:pt idx="25">
                        <c:v>1175378.3970370602</c:v>
                      </c:pt>
                      <c:pt idx="26">
                        <c:v>42158.5690021185</c:v>
                      </c:pt>
                      <c:pt idx="27">
                        <c:v>413.20363069823566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646A-416B-9206-27B220C04066}"/>
                  </c:ext>
                </c:extLst>
              </c15:ser>
            </c15:filteredScatterSeries>
          </c:ext>
        </c:extLst>
      </c:scatterChart>
      <c:valAx>
        <c:axId val="1669100655"/>
        <c:scaling>
          <c:orientation val="minMax"/>
          <c:max val="2025"/>
          <c:min val="199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725183"/>
        <c:crosses val="autoZero"/>
        <c:crossBetween val="midCat"/>
      </c:valAx>
      <c:valAx>
        <c:axId val="1628725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CTI Certified Cooling Twoer</a:t>
                </a:r>
                <a:r>
                  <a:rPr lang="en-US" baseline="0"/>
                  <a:t> Models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100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'CTI Data and Background Models'!$O$23</c:f>
              <c:strCache>
                <c:ptCount val="1"/>
                <c:pt idx="0">
                  <c:v>Number of CTI  members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'CTI Data and Background Models'!$A$43:$A$102</c:f>
              <c:numCache>
                <c:formatCode>0</c:formatCode>
                <c:ptCount val="6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Models'!$O$43:$O$102</c:f>
              <c:numCache>
                <c:formatCode>0.0</c:formatCode>
                <c:ptCount val="60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12</c:v>
                </c:pt>
                <c:pt idx="14">
                  <c:v>14</c:v>
                </c:pt>
                <c:pt idx="15">
                  <c:v>19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27</c:v>
                </c:pt>
                <c:pt idx="20">
                  <c:v>30</c:v>
                </c:pt>
                <c:pt idx="21">
                  <c:v>37</c:v>
                </c:pt>
                <c:pt idx="22">
                  <c:v>42</c:v>
                </c:pt>
                <c:pt idx="23">
                  <c:v>49</c:v>
                </c:pt>
                <c:pt idx="24">
                  <c:v>56</c:v>
                </c:pt>
                <c:pt idx="25">
                  <c:v>65</c:v>
                </c:pt>
                <c:pt idx="26">
                  <c:v>72</c:v>
                </c:pt>
                <c:pt idx="27">
                  <c:v>83</c:v>
                </c:pt>
                <c:pt idx="2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74-49F3-9A9E-DC685D7E02E0}"/>
            </c:ext>
          </c:extLst>
        </c:ser>
        <c:ser>
          <c:idx val="1"/>
          <c:order val="1"/>
          <c:tx>
            <c:strRef>
              <c:f>'CTI Data and Background Models'!$P$23</c:f>
              <c:strCache>
                <c:ptCount val="1"/>
                <c:pt idx="0">
                  <c:v>Multi Curve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'CTI Data and Background Models'!$A$43:$A$102</c:f>
              <c:numCache>
                <c:formatCode>0</c:formatCode>
                <c:ptCount val="6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Models'!$P$43:$P$102</c:f>
              <c:numCache>
                <c:formatCode>0.0</c:formatCode>
                <c:ptCount val="60"/>
                <c:pt idx="0">
                  <c:v>1.7314226026021915</c:v>
                </c:pt>
                <c:pt idx="1">
                  <c:v>3.5266625459312335</c:v>
                </c:pt>
                <c:pt idx="2">
                  <c:v>5.633353044779108</c:v>
                </c:pt>
                <c:pt idx="3">
                  <c:v>7.1805587925158374</c:v>
                </c:pt>
                <c:pt idx="4">
                  <c:v>7.975819590316223</c:v>
                </c:pt>
                <c:pt idx="5">
                  <c:v>8.320083649262493</c:v>
                </c:pt>
                <c:pt idx="6">
                  <c:v>8.4717112514353285</c:v>
                </c:pt>
                <c:pt idx="7">
                  <c:v>8.5577936810948678</c:v>
                </c:pt>
                <c:pt idx="8">
                  <c:v>8.6337811759741641</c:v>
                </c:pt>
                <c:pt idx="9">
                  <c:v>8.7294572509649537</c:v>
                </c:pt>
                <c:pt idx="10">
                  <c:v>8.8770670001038798</c:v>
                </c:pt>
                <c:pt idx="11">
                  <c:v>9.1493307303824043</c:v>
                </c:pt>
                <c:pt idx="12">
                  <c:v>9.761435744025297</c:v>
                </c:pt>
                <c:pt idx="13">
                  <c:v>11.296300398347046</c:v>
                </c:pt>
                <c:pt idx="14">
                  <c:v>14.540511065629325</c:v>
                </c:pt>
                <c:pt idx="15">
                  <c:v>18.595711662114439</c:v>
                </c:pt>
                <c:pt idx="16">
                  <c:v>21.5252778489021</c:v>
                </c:pt>
                <c:pt idx="17">
                  <c:v>23.565855621603312</c:v>
                </c:pt>
                <c:pt idx="18">
                  <c:v>25.618378428110994</c:v>
                </c:pt>
                <c:pt idx="19">
                  <c:v>28.194728593442836</c:v>
                </c:pt>
                <c:pt idx="20">
                  <c:v>31.58515600971133</c:v>
                </c:pt>
                <c:pt idx="21">
                  <c:v>35.999617429380855</c:v>
                </c:pt>
                <c:pt idx="22">
                  <c:v>41.581612897246039</c:v>
                </c:pt>
                <c:pt idx="23">
                  <c:v>48.364148938606263</c:v>
                </c:pt>
                <c:pt idx="24">
                  <c:v>56.212938099324042</c:v>
                </c:pt>
                <c:pt idx="25">
                  <c:v>64.797803648090166</c:v>
                </c:pt>
                <c:pt idx="26">
                  <c:v>73.62755590916889</c:v>
                </c:pt>
                <c:pt idx="27">
                  <c:v>82.152809090585208</c:v>
                </c:pt>
                <c:pt idx="28">
                  <c:v>89.896141223642687</c:v>
                </c:pt>
                <c:pt idx="29">
                  <c:v>96.548533208796186</c:v>
                </c:pt>
                <c:pt idx="30">
                  <c:v>101.99584345145352</c:v>
                </c:pt>
                <c:pt idx="31">
                  <c:v>106.28373171604892</c:v>
                </c:pt>
                <c:pt idx="32">
                  <c:v>109.55528782656731</c:v>
                </c:pt>
                <c:pt idx="33">
                  <c:v>111.99247345367253</c:v>
                </c:pt>
                <c:pt idx="34">
                  <c:v>113.77595717330183</c:v>
                </c:pt>
                <c:pt idx="35">
                  <c:v>115.06409443758551</c:v>
                </c:pt>
                <c:pt idx="36">
                  <c:v>115.98568878154343</c:v>
                </c:pt>
                <c:pt idx="37">
                  <c:v>116.64058002832488</c:v>
                </c:pt>
                <c:pt idx="38">
                  <c:v>117.10370846996345</c:v>
                </c:pt>
                <c:pt idx="39">
                  <c:v>117.43010807467236</c:v>
                </c:pt>
                <c:pt idx="40">
                  <c:v>117.6595914982415</c:v>
                </c:pt>
                <c:pt idx="41">
                  <c:v>117.82066236760924</c:v>
                </c:pt>
                <c:pt idx="42">
                  <c:v>117.93358109060662</c:v>
                </c:pt>
                <c:pt idx="43">
                  <c:v>118.01267674024092</c:v>
                </c:pt>
                <c:pt idx="44">
                  <c:v>118.06804812889084</c:v>
                </c:pt>
                <c:pt idx="45">
                  <c:v>118.10679534707856</c:v>
                </c:pt>
                <c:pt idx="46">
                  <c:v>118.13390171203017</c:v>
                </c:pt>
                <c:pt idx="47">
                  <c:v>118.1528606948028</c:v>
                </c:pt>
                <c:pt idx="48">
                  <c:v>118.16611930275178</c:v>
                </c:pt>
                <c:pt idx="49">
                  <c:v>118.17539055224034</c:v>
                </c:pt>
                <c:pt idx="50">
                  <c:v>118.18187314661006</c:v>
                </c:pt>
                <c:pt idx="51">
                  <c:v>118.18640565502213</c:v>
                </c:pt>
                <c:pt idx="52">
                  <c:v>118.1895745937411</c:v>
                </c:pt>
                <c:pt idx="53">
                  <c:v>118.19179013014718</c:v>
                </c:pt>
                <c:pt idx="54">
                  <c:v>118.19333907811432</c:v>
                </c:pt>
                <c:pt idx="55">
                  <c:v>118.19442198170844</c:v>
                </c:pt>
                <c:pt idx="56">
                  <c:v>118.19517905737075</c:v>
                </c:pt>
                <c:pt idx="57">
                  <c:v>118.19570833842064</c:v>
                </c:pt>
                <c:pt idx="58">
                  <c:v>118.19607836396469</c:v>
                </c:pt>
                <c:pt idx="59">
                  <c:v>118.1963370517239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74-49F3-9A9E-DC685D7E02E0}"/>
            </c:ext>
          </c:extLst>
        </c:ser>
        <c:ser>
          <c:idx val="3"/>
          <c:order val="3"/>
          <c:tx>
            <c:strRef>
              <c:f>'CTI Data and Background Models'!$R$23</c:f>
              <c:strCache>
                <c:ptCount val="1"/>
                <c:pt idx="0">
                  <c:v>Curve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'CTI Data and Background Models'!$A$43:$A$102</c:f>
              <c:numCache>
                <c:formatCode>0</c:formatCode>
                <c:ptCount val="6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Models'!$R$43:$R$102</c:f>
              <c:numCache>
                <c:formatCode>0.0</c:formatCode>
                <c:ptCount val="60"/>
                <c:pt idx="0">
                  <c:v>1.7204642258880627</c:v>
                </c:pt>
                <c:pt idx="1">
                  <c:v>3.5109882320579802</c:v>
                </c:pt>
                <c:pt idx="2">
                  <c:v>5.6109333785150923</c:v>
                </c:pt>
                <c:pt idx="3">
                  <c:v>7.1484904944532683</c:v>
                </c:pt>
                <c:pt idx="4">
                  <c:v>7.9299469122548905</c:v>
                </c:pt>
                <c:pt idx="5">
                  <c:v>8.2544484932146638</c:v>
                </c:pt>
                <c:pt idx="6">
                  <c:v>8.377733831819226</c:v>
                </c:pt>
                <c:pt idx="7">
                  <c:v>8.4229743096527709</c:v>
                </c:pt>
                <c:pt idx="8">
                  <c:v>8.4393631655980759</c:v>
                </c:pt>
                <c:pt idx="9">
                  <c:v>8.4452724536933363</c:v>
                </c:pt>
                <c:pt idx="10">
                  <c:v>8.4473995485654676</c:v>
                </c:pt>
                <c:pt idx="11">
                  <c:v>8.4481647467076826</c:v>
                </c:pt>
                <c:pt idx="12">
                  <c:v>8.4484399576704767</c:v>
                </c:pt>
                <c:pt idx="13">
                  <c:v>8.448538932167148</c:v>
                </c:pt>
                <c:pt idx="14">
                  <c:v>8.4485745254918232</c:v>
                </c:pt>
                <c:pt idx="15">
                  <c:v>8.448587325474465</c:v>
                </c:pt>
                <c:pt idx="16">
                  <c:v>8.4485919285554107</c:v>
                </c:pt>
                <c:pt idx="17">
                  <c:v>8.4485935838956454</c:v>
                </c:pt>
                <c:pt idx="18">
                  <c:v>8.4485941791817183</c:v>
                </c:pt>
                <c:pt idx="19">
                  <c:v>8.4485943932558065</c:v>
                </c:pt>
                <c:pt idx="20">
                  <c:v>8.4485944702401579</c:v>
                </c:pt>
                <c:pt idx="21">
                  <c:v>8.4485944979249208</c:v>
                </c:pt>
                <c:pt idx="22">
                  <c:v>8.448594507880788</c:v>
                </c:pt>
                <c:pt idx="23">
                  <c:v>8.4485945114610725</c:v>
                </c:pt>
                <c:pt idx="24">
                  <c:v>8.4485945127485973</c:v>
                </c:pt>
                <c:pt idx="25">
                  <c:v>8.4485945132116118</c:v>
                </c:pt>
                <c:pt idx="26">
                  <c:v>8.4485945133781186</c:v>
                </c:pt>
                <c:pt idx="27">
                  <c:v>8.4485945134379978</c:v>
                </c:pt>
                <c:pt idx="28">
                  <c:v>8.4485945134595308</c:v>
                </c:pt>
                <c:pt idx="29">
                  <c:v>8.448594513467274</c:v>
                </c:pt>
                <c:pt idx="30">
                  <c:v>8.4485945134700593</c:v>
                </c:pt>
                <c:pt idx="31">
                  <c:v>8.4485945134710594</c:v>
                </c:pt>
                <c:pt idx="32">
                  <c:v>8.44859451347142</c:v>
                </c:pt>
                <c:pt idx="33">
                  <c:v>8.4485945134715497</c:v>
                </c:pt>
                <c:pt idx="34">
                  <c:v>8.4485945134715958</c:v>
                </c:pt>
                <c:pt idx="35">
                  <c:v>8.4485945134716136</c:v>
                </c:pt>
                <c:pt idx="36">
                  <c:v>8.4485945134716189</c:v>
                </c:pt>
                <c:pt idx="37">
                  <c:v>8.4485945134716207</c:v>
                </c:pt>
                <c:pt idx="38">
                  <c:v>8.4485945134716225</c:v>
                </c:pt>
                <c:pt idx="39">
                  <c:v>8.4485945134716225</c:v>
                </c:pt>
                <c:pt idx="40">
                  <c:v>8.4485945134716225</c:v>
                </c:pt>
                <c:pt idx="41">
                  <c:v>8.4485945134716225</c:v>
                </c:pt>
                <c:pt idx="42">
                  <c:v>8.4485945134716225</c:v>
                </c:pt>
                <c:pt idx="43">
                  <c:v>8.4485945134716225</c:v>
                </c:pt>
                <c:pt idx="44">
                  <c:v>8.4485945134716225</c:v>
                </c:pt>
                <c:pt idx="45">
                  <c:v>8.4485945134716225</c:v>
                </c:pt>
                <c:pt idx="46">
                  <c:v>8.4485945134716225</c:v>
                </c:pt>
                <c:pt idx="47">
                  <c:v>8.4485945134716225</c:v>
                </c:pt>
                <c:pt idx="48">
                  <c:v>8.4485945134716225</c:v>
                </c:pt>
                <c:pt idx="49">
                  <c:v>8.4485945134716225</c:v>
                </c:pt>
                <c:pt idx="50">
                  <c:v>8.4485945134716225</c:v>
                </c:pt>
                <c:pt idx="51">
                  <c:v>8.4485945134716225</c:v>
                </c:pt>
                <c:pt idx="52">
                  <c:v>8.4485945134716225</c:v>
                </c:pt>
                <c:pt idx="53">
                  <c:v>8.4485945134716225</c:v>
                </c:pt>
                <c:pt idx="54">
                  <c:v>8.4485945134716225</c:v>
                </c:pt>
                <c:pt idx="55">
                  <c:v>8.4485945134716225</c:v>
                </c:pt>
                <c:pt idx="56">
                  <c:v>8.4485945134716225</c:v>
                </c:pt>
                <c:pt idx="57">
                  <c:v>8.4485945134716225</c:v>
                </c:pt>
                <c:pt idx="58">
                  <c:v>8.4485945134716225</c:v>
                </c:pt>
                <c:pt idx="59">
                  <c:v>8.4485945134716225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74-49F3-9A9E-DC685D7E02E0}"/>
            </c:ext>
          </c:extLst>
        </c:ser>
        <c:ser>
          <c:idx val="4"/>
          <c:order val="4"/>
          <c:tx>
            <c:strRef>
              <c:f>'CTI Data and Background Models'!$S$23</c:f>
              <c:strCache>
                <c:ptCount val="1"/>
                <c:pt idx="0">
                  <c:v>Curve 2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'CTI Data and Background Models'!$A$43:$A$102</c:f>
              <c:numCache>
                <c:formatCode>0</c:formatCode>
                <c:ptCount val="6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Models'!$S$43:$S$102</c:f>
              <c:numCache>
                <c:formatCode>0.0</c:formatCode>
                <c:ptCount val="60"/>
                <c:pt idx="0">
                  <c:v>6.8738387426492409E-8</c:v>
                </c:pt>
                <c:pt idx="1">
                  <c:v>2.5815490367619987E-7</c:v>
                </c:pt>
                <c:pt idx="2">
                  <c:v>9.6953032091562363E-7</c:v>
                </c:pt>
                <c:pt idx="3">
                  <c:v>3.6411815500514422E-6</c:v>
                </c:pt>
                <c:pt idx="4">
                  <c:v>1.3674862731960502E-5</c:v>
                </c:pt>
                <c:pt idx="5">
                  <c:v>5.1357338175961331E-5</c:v>
                </c:pt>
                <c:pt idx="6">
                  <c:v>1.9287585507044014E-4</c:v>
                </c:pt>
                <c:pt idx="7">
                  <c:v>7.2433179889763721E-4</c:v>
                </c:pt>
                <c:pt idx="8">
                  <c:v>2.7198089197266739E-3</c:v>
                </c:pt>
                <c:pt idx="9">
                  <c:v>1.0207475811707667E-2</c:v>
                </c:pt>
                <c:pt idx="10">
                  <c:v>3.8235830399136361E-2</c:v>
                </c:pt>
                <c:pt idx="11">
                  <c:v>0.14221255951840739</c:v>
                </c:pt>
                <c:pt idx="12">
                  <c:v>0.51540614939465179</c:v>
                </c:pt>
                <c:pt idx="13">
                  <c:v>1.7108310801043931</c:v>
                </c:pt>
                <c:pt idx="14">
                  <c:v>4.4736707950004062</c:v>
                </c:pt>
                <c:pt idx="15">
                  <c:v>7.8485324137822357</c:v>
                </c:pt>
                <c:pt idx="16">
                  <c:v>9.8213224864891195</c:v>
                </c:pt>
                <c:pt idx="17">
                  <c:v>10.525798871687165</c:v>
                </c:pt>
                <c:pt idx="18">
                  <c:v>10.730747684186554</c:v>
                </c:pt>
                <c:pt idx="19">
                  <c:v>10.786671493537384</c:v>
                </c:pt>
                <c:pt idx="20">
                  <c:v>10.801660617313813</c:v>
                </c:pt>
                <c:pt idx="21">
                  <c:v>10.805658766515593</c:v>
                </c:pt>
                <c:pt idx="22">
                  <c:v>10.806723844671314</c:v>
                </c:pt>
                <c:pt idx="23">
                  <c:v>10.807007476284829</c:v>
                </c:pt>
                <c:pt idx="24">
                  <c:v>10.807083000813517</c:v>
                </c:pt>
                <c:pt idx="25">
                  <c:v>10.807103110755691</c:v>
                </c:pt>
                <c:pt idx="26">
                  <c:v>10.807108465402127</c:v>
                </c:pt>
                <c:pt idx="27">
                  <c:v>10.807109891173948</c:v>
                </c:pt>
                <c:pt idx="28">
                  <c:v>10.807110270811403</c:v>
                </c:pt>
                <c:pt idx="29">
                  <c:v>10.807110371896711</c:v>
                </c:pt>
                <c:pt idx="30">
                  <c:v>10.80711039881249</c:v>
                </c:pt>
                <c:pt idx="31">
                  <c:v>10.807110405979302</c:v>
                </c:pt>
                <c:pt idx="32">
                  <c:v>10.807110407887594</c:v>
                </c:pt>
                <c:pt idx="33">
                  <c:v>10.807110408395712</c:v>
                </c:pt>
                <c:pt idx="34">
                  <c:v>10.807110408531006</c:v>
                </c:pt>
                <c:pt idx="35">
                  <c:v>10.807110408567031</c:v>
                </c:pt>
                <c:pt idx="36">
                  <c:v>10.807110408576623</c:v>
                </c:pt>
                <c:pt idx="37">
                  <c:v>10.807110408579177</c:v>
                </c:pt>
                <c:pt idx="38">
                  <c:v>10.807110408579858</c:v>
                </c:pt>
                <c:pt idx="39">
                  <c:v>10.807110408580039</c:v>
                </c:pt>
                <c:pt idx="40">
                  <c:v>10.807110408580087</c:v>
                </c:pt>
                <c:pt idx="41">
                  <c:v>10.807110408580099</c:v>
                </c:pt>
                <c:pt idx="42">
                  <c:v>10.807110408580103</c:v>
                </c:pt>
                <c:pt idx="43">
                  <c:v>10.807110408580105</c:v>
                </c:pt>
                <c:pt idx="44">
                  <c:v>10.807110408580105</c:v>
                </c:pt>
                <c:pt idx="45">
                  <c:v>10.807110408580105</c:v>
                </c:pt>
                <c:pt idx="46">
                  <c:v>10.807110408580105</c:v>
                </c:pt>
                <c:pt idx="47">
                  <c:v>10.807110408580105</c:v>
                </c:pt>
                <c:pt idx="48">
                  <c:v>10.807110408580105</c:v>
                </c:pt>
                <c:pt idx="49">
                  <c:v>10.807110408580105</c:v>
                </c:pt>
                <c:pt idx="50">
                  <c:v>10.807110408580105</c:v>
                </c:pt>
                <c:pt idx="51">
                  <c:v>10.807110408580105</c:v>
                </c:pt>
                <c:pt idx="52">
                  <c:v>10.807110408580105</c:v>
                </c:pt>
                <c:pt idx="53">
                  <c:v>10.807110408580105</c:v>
                </c:pt>
                <c:pt idx="54">
                  <c:v>10.807110408580105</c:v>
                </c:pt>
                <c:pt idx="55">
                  <c:v>10.807110408580105</c:v>
                </c:pt>
                <c:pt idx="56">
                  <c:v>10.807110408580105</c:v>
                </c:pt>
                <c:pt idx="57">
                  <c:v>10.807110408580105</c:v>
                </c:pt>
                <c:pt idx="58">
                  <c:v>10.807110408580105</c:v>
                </c:pt>
                <c:pt idx="59">
                  <c:v>10.807110408580105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74-49F3-9A9E-DC685D7E02E0}"/>
            </c:ext>
          </c:extLst>
        </c:ser>
        <c:ser>
          <c:idx val="5"/>
          <c:order val="5"/>
          <c:tx>
            <c:strRef>
              <c:f>'CTI Data and Background Models'!$T$23</c:f>
              <c:strCache>
                <c:ptCount val="1"/>
                <c:pt idx="0">
                  <c:v>Curve 3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'CTI Data and Background Models'!$A$43:$A$102</c:f>
              <c:numCache>
                <c:formatCode>0</c:formatCode>
                <c:ptCount val="6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Models'!$T$43:$T$102</c:f>
              <c:numCache>
                <c:formatCode>0.0</c:formatCode>
                <c:ptCount val="60"/>
                <c:pt idx="0">
                  <c:v>1.0958307975741377E-2</c:v>
                </c:pt>
                <c:pt idx="1">
                  <c:v>1.5674055718349678E-2</c:v>
                </c:pt>
                <c:pt idx="2">
                  <c:v>2.2418696733694787E-2</c:v>
                </c:pt>
                <c:pt idx="3">
                  <c:v>3.2064656881019005E-2</c:v>
                </c:pt>
                <c:pt idx="4">
                  <c:v>4.585900319860059E-2</c:v>
                </c:pt>
                <c:pt idx="5">
                  <c:v>6.5583798709653252E-2</c:v>
                </c:pt>
                <c:pt idx="6">
                  <c:v>9.3784543761032069E-2</c:v>
                </c:pt>
                <c:pt idx="7">
                  <c:v>0.13409503964319924</c:v>
                </c:pt>
                <c:pt idx="8">
                  <c:v>0.19169820145636152</c:v>
                </c:pt>
                <c:pt idx="9">
                  <c:v>0.27397732145990972</c:v>
                </c:pt>
                <c:pt idx="10">
                  <c:v>0.39143162113927588</c:v>
                </c:pt>
                <c:pt idx="11">
                  <c:v>0.55895342415631433</c:v>
                </c:pt>
                <c:pt idx="12">
                  <c:v>0.79758963696016849</c:v>
                </c:pt>
                <c:pt idx="13">
                  <c:v>1.1369303860755053</c:v>
                </c:pt>
                <c:pt idx="14">
                  <c:v>1.6182657451370943</c:v>
                </c:pt>
                <c:pt idx="15">
                  <c:v>2.2985919228577387</c:v>
                </c:pt>
                <c:pt idx="16">
                  <c:v>3.2553634338575677</c:v>
                </c:pt>
                <c:pt idx="17">
                  <c:v>4.5914631660205032</c:v>
                </c:pt>
                <c:pt idx="18">
                  <c:v>6.4390365647427217</c:v>
                </c:pt>
                <c:pt idx="19">
                  <c:v>8.9594627066496457</c:v>
                </c:pt>
                <c:pt idx="20">
                  <c:v>12.33490092215736</c:v>
                </c:pt>
                <c:pt idx="21">
                  <c:v>16.745364164940341</c:v>
                </c:pt>
                <c:pt idx="22">
                  <c:v>22.326294544693937</c:v>
                </c:pt>
                <c:pt idx="23">
                  <c:v>29.108546950860358</c:v>
                </c:pt>
                <c:pt idx="24">
                  <c:v>36.957260585761929</c:v>
                </c:pt>
                <c:pt idx="25">
                  <c:v>45.542106024122866</c:v>
                </c:pt>
                <c:pt idx="26">
                  <c:v>54.371852930388648</c:v>
                </c:pt>
                <c:pt idx="27">
                  <c:v>62.897104685973268</c:v>
                </c:pt>
                <c:pt idx="28">
                  <c:v>70.640436439371754</c:v>
                </c:pt>
                <c:pt idx="29">
                  <c:v>77.292828323432204</c:v>
                </c:pt>
                <c:pt idx="30">
                  <c:v>82.740138539170971</c:v>
                </c:pt>
                <c:pt idx="31">
                  <c:v>87.028026796598553</c:v>
                </c:pt>
                <c:pt idx="32">
                  <c:v>90.299582905208297</c:v>
                </c:pt>
                <c:pt idx="33">
                  <c:v>92.736768531805268</c:v>
                </c:pt>
                <c:pt idx="34">
                  <c:v>94.520252251299226</c:v>
                </c:pt>
                <c:pt idx="35">
                  <c:v>95.808389515546864</c:v>
                </c:pt>
                <c:pt idx="36">
                  <c:v>96.729983859495192</c:v>
                </c:pt>
                <c:pt idx="37">
                  <c:v>97.38487510627408</c:v>
                </c:pt>
                <c:pt idx="38">
                  <c:v>97.848003547911972</c:v>
                </c:pt>
                <c:pt idx="39">
                  <c:v>98.174403152620698</c:v>
                </c:pt>
                <c:pt idx="40">
                  <c:v>98.403886576189791</c:v>
                </c:pt>
                <c:pt idx="41">
                  <c:v>98.564957445557525</c:v>
                </c:pt>
                <c:pt idx="42">
                  <c:v>98.677876168554903</c:v>
                </c:pt>
                <c:pt idx="43">
                  <c:v>98.7569718181892</c:v>
                </c:pt>
                <c:pt idx="44">
                  <c:v>98.812343206839103</c:v>
                </c:pt>
                <c:pt idx="45">
                  <c:v>98.851090425026825</c:v>
                </c:pt>
                <c:pt idx="46">
                  <c:v>98.878196789978432</c:v>
                </c:pt>
                <c:pt idx="47">
                  <c:v>98.897155772751063</c:v>
                </c:pt>
                <c:pt idx="48">
                  <c:v>98.910414380700061</c:v>
                </c:pt>
                <c:pt idx="49">
                  <c:v>98.919685630188624</c:v>
                </c:pt>
                <c:pt idx="50">
                  <c:v>98.926168224558339</c:v>
                </c:pt>
                <c:pt idx="51">
                  <c:v>98.930700732970408</c:v>
                </c:pt>
                <c:pt idx="52">
                  <c:v>98.933869671689365</c:v>
                </c:pt>
                <c:pt idx="53">
                  <c:v>98.936085208095449</c:v>
                </c:pt>
                <c:pt idx="54">
                  <c:v>98.937634156062586</c:v>
                </c:pt>
                <c:pt idx="55">
                  <c:v>98.938717059656724</c:v>
                </c:pt>
                <c:pt idx="56">
                  <c:v>98.939474135319031</c:v>
                </c:pt>
                <c:pt idx="57">
                  <c:v>98.94000341636891</c:v>
                </c:pt>
                <c:pt idx="58">
                  <c:v>98.940373441912968</c:v>
                </c:pt>
                <c:pt idx="59">
                  <c:v>98.940632129672181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74-49F3-9A9E-DC685D7E0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100655"/>
        <c:axId val="1628725183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'CTI Data and Background Models'!$Q$23</c15:sqref>
                        </c15:formulaRef>
                      </c:ext>
                    </c:extLst>
                    <c:strCache>
                      <c:ptCount val="1"/>
                      <c:pt idx="0">
                        <c:v>Error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'CTI Data and Background Models'!$A$43:$A$102</c15:sqref>
                        </c15:formulaRef>
                      </c:ext>
                    </c:extLst>
                    <c:numCache>
                      <c:formatCode>0</c:formatCode>
                      <c:ptCount val="60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  <c:pt idx="29">
                        <c:v>2020</c:v>
                      </c:pt>
                      <c:pt idx="30">
                        <c:v>2021</c:v>
                      </c:pt>
                      <c:pt idx="31">
                        <c:v>2022</c:v>
                      </c:pt>
                      <c:pt idx="32">
                        <c:v>2023</c:v>
                      </c:pt>
                      <c:pt idx="33">
                        <c:v>2024</c:v>
                      </c:pt>
                      <c:pt idx="34">
                        <c:v>2025</c:v>
                      </c:pt>
                      <c:pt idx="35">
                        <c:v>2026</c:v>
                      </c:pt>
                      <c:pt idx="36">
                        <c:v>2027</c:v>
                      </c:pt>
                      <c:pt idx="37">
                        <c:v>2028</c:v>
                      </c:pt>
                      <c:pt idx="38">
                        <c:v>2029</c:v>
                      </c:pt>
                      <c:pt idx="39">
                        <c:v>2030</c:v>
                      </c:pt>
                      <c:pt idx="40">
                        <c:v>2031</c:v>
                      </c:pt>
                      <c:pt idx="41">
                        <c:v>2032</c:v>
                      </c:pt>
                      <c:pt idx="42">
                        <c:v>2033</c:v>
                      </c:pt>
                      <c:pt idx="43">
                        <c:v>2034</c:v>
                      </c:pt>
                      <c:pt idx="44">
                        <c:v>2035</c:v>
                      </c:pt>
                      <c:pt idx="45">
                        <c:v>2036</c:v>
                      </c:pt>
                      <c:pt idx="46">
                        <c:v>2037</c:v>
                      </c:pt>
                      <c:pt idx="47">
                        <c:v>2038</c:v>
                      </c:pt>
                      <c:pt idx="48">
                        <c:v>2039</c:v>
                      </c:pt>
                      <c:pt idx="49">
                        <c:v>2040</c:v>
                      </c:pt>
                      <c:pt idx="50">
                        <c:v>2041</c:v>
                      </c:pt>
                      <c:pt idx="51">
                        <c:v>2042</c:v>
                      </c:pt>
                      <c:pt idx="52">
                        <c:v>2043</c:v>
                      </c:pt>
                      <c:pt idx="53">
                        <c:v>2044</c:v>
                      </c:pt>
                      <c:pt idx="54">
                        <c:v>2045</c:v>
                      </c:pt>
                      <c:pt idx="55">
                        <c:v>2046</c:v>
                      </c:pt>
                      <c:pt idx="56">
                        <c:v>2047</c:v>
                      </c:pt>
                      <c:pt idx="57">
                        <c:v>2048</c:v>
                      </c:pt>
                      <c:pt idx="58">
                        <c:v>2049</c:v>
                      </c:pt>
                      <c:pt idx="59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'CTI Data and Background Models'!$Q$43:$Q$102</c15:sqref>
                        </c15:formulaRef>
                      </c:ext>
                    </c:extLst>
                    <c:numCache>
                      <c:formatCode>0.0</c:formatCode>
                      <c:ptCount val="60"/>
                      <c:pt idx="0">
                        <c:v>0.53497902359736338</c:v>
                      </c:pt>
                      <c:pt idx="1">
                        <c:v>0.22404834542430163</c:v>
                      </c:pt>
                      <c:pt idx="2">
                        <c:v>0.13442998977275075</c:v>
                      </c:pt>
                      <c:pt idx="3">
                        <c:v>3.2601477554777221E-2</c:v>
                      </c:pt>
                      <c:pt idx="4">
                        <c:v>0.95222387284492127</c:v>
                      </c:pt>
                      <c:pt idx="5">
                        <c:v>0.10245354252519463</c:v>
                      </c:pt>
                      <c:pt idx="6">
                        <c:v>2.3356664989893696</c:v>
                      </c:pt>
                      <c:pt idx="7">
                        <c:v>0.31113379066936309</c:v>
                      </c:pt>
                      <c:pt idx="8">
                        <c:v>0.13411622707086621</c:v>
                      </c:pt>
                      <c:pt idx="9">
                        <c:v>0.53210788098534745</c:v>
                      </c:pt>
                      <c:pt idx="10">
                        <c:v>1.5112522463459481E-2</c:v>
                      </c:pt>
                      <c:pt idx="11">
                        <c:v>0.7236382062717337</c:v>
                      </c:pt>
                      <c:pt idx="12">
                        <c:v>0.57978439227935763</c:v>
                      </c:pt>
                      <c:pt idx="13">
                        <c:v>0.49519312936652549</c:v>
                      </c:pt>
                      <c:pt idx="14">
                        <c:v>0.29215221206774805</c:v>
                      </c:pt>
                      <c:pt idx="15">
                        <c:v>0.16344906015026922</c:v>
                      </c:pt>
                      <c:pt idx="16">
                        <c:v>0.27591681854721711</c:v>
                      </c:pt>
                      <c:pt idx="17">
                        <c:v>0.18848134129344668</c:v>
                      </c:pt>
                      <c:pt idx="18">
                        <c:v>1.9088781679090487</c:v>
                      </c:pt>
                      <c:pt idx="19">
                        <c:v>1.4273764119898968</c:v>
                      </c:pt>
                      <c:pt idx="20">
                        <c:v>2.5127195751239459</c:v>
                      </c:pt>
                      <c:pt idx="21">
                        <c:v>1.0007652875985684</c:v>
                      </c:pt>
                      <c:pt idx="22">
                        <c:v>0.17504776775085348</c:v>
                      </c:pt>
                      <c:pt idx="23">
                        <c:v>0.40430657227554179</c:v>
                      </c:pt>
                      <c:pt idx="24">
                        <c:v>4.5342634143735461E-2</c:v>
                      </c:pt>
                      <c:pt idx="25">
                        <c:v>4.0883364725645244E-2</c:v>
                      </c:pt>
                      <c:pt idx="26">
                        <c:v>2.6489382374705737</c:v>
                      </c:pt>
                      <c:pt idx="27">
                        <c:v>0.71773243699506195</c:v>
                      </c:pt>
                      <c:pt idx="28">
                        <c:v>1.0786645426438427E-2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EE74-49F3-9A9E-DC685D7E02E0}"/>
                  </c:ext>
                </c:extLst>
              </c15:ser>
            </c15:filteredScatterSeries>
          </c:ext>
        </c:extLst>
      </c:scatterChart>
      <c:valAx>
        <c:axId val="1669100655"/>
        <c:scaling>
          <c:orientation val="minMax"/>
          <c:max val="2025"/>
          <c:min val="199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725183"/>
        <c:crosses val="autoZero"/>
        <c:crossBetween val="midCat"/>
      </c:valAx>
      <c:valAx>
        <c:axId val="1628725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CTI</a:t>
                </a:r>
                <a:r>
                  <a:rPr lang="en-US" baseline="0"/>
                  <a:t> Members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100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'CTI Data and Background Models'!$B$23</c:f>
              <c:strCache>
                <c:ptCount val="1"/>
                <c:pt idx="0">
                  <c:v>Number of CTI certified tower models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'CTI Data and Background Models'!$A$42:$A$102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'CTI Data and Background Models'!$B$42:$B$102</c:f>
              <c:numCache>
                <c:formatCode>0.0</c:formatCode>
                <c:ptCount val="61"/>
                <c:pt idx="0">
                  <c:v>0</c:v>
                </c:pt>
                <c:pt idx="1">
                  <c:v>428.1470913</c:v>
                </c:pt>
                <c:pt idx="2">
                  <c:v>751.91772849999995</c:v>
                </c:pt>
                <c:pt idx="3">
                  <c:v>862.20600190000005</c:v>
                </c:pt>
                <c:pt idx="4">
                  <c:v>759.53740670000002</c:v>
                </c:pt>
                <c:pt idx="5">
                  <c:v>869.95705390000001</c:v>
                </c:pt>
                <c:pt idx="6">
                  <c:v>873.50414550000005</c:v>
                </c:pt>
                <c:pt idx="7">
                  <c:v>1303.884591</c:v>
                </c:pt>
                <c:pt idx="8">
                  <c:v>1307.69443</c:v>
                </c:pt>
                <c:pt idx="9">
                  <c:v>1737.943501</c:v>
                </c:pt>
                <c:pt idx="10">
                  <c:v>2700.9788659999999</c:v>
                </c:pt>
                <c:pt idx="11">
                  <c:v>2598.3102709999998</c:v>
                </c:pt>
                <c:pt idx="12">
                  <c:v>3028.6907160000001</c:v>
                </c:pt>
                <c:pt idx="13">
                  <c:v>2925.7593729999999</c:v>
                </c:pt>
                <c:pt idx="14">
                  <c:v>3356.1398180000001</c:v>
                </c:pt>
                <c:pt idx="15">
                  <c:v>3359.6869099999999</c:v>
                </c:pt>
                <c:pt idx="16">
                  <c:v>4003.418345</c:v>
                </c:pt>
                <c:pt idx="17">
                  <c:v>4860.1066490000003</c:v>
                </c:pt>
                <c:pt idx="18">
                  <c:v>5183.6145390000001</c:v>
                </c:pt>
                <c:pt idx="19">
                  <c:v>6573.4832569999999</c:v>
                </c:pt>
                <c:pt idx="20">
                  <c:v>8815.9676930000005</c:v>
                </c:pt>
                <c:pt idx="21">
                  <c:v>10632.27564</c:v>
                </c:pt>
                <c:pt idx="22">
                  <c:v>11808.53062</c:v>
                </c:pt>
                <c:pt idx="23">
                  <c:v>16610.044580000002</c:v>
                </c:pt>
                <c:pt idx="24">
                  <c:v>19598.666290000001</c:v>
                </c:pt>
                <c:pt idx="25">
                  <c:v>26958.684270000002</c:v>
                </c:pt>
                <c:pt idx="26">
                  <c:v>29201.300070000001</c:v>
                </c:pt>
                <c:pt idx="27">
                  <c:v>32296.662980000001</c:v>
                </c:pt>
                <c:pt idx="28">
                  <c:v>40296.208420000003</c:v>
                </c:pt>
                <c:pt idx="29">
                  <c:v>46803.479299999999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7B-4448-BB8D-0127BC0E4C84}"/>
            </c:ext>
          </c:extLst>
        </c:ser>
        <c:ser>
          <c:idx val="1"/>
          <c:order val="1"/>
          <c:tx>
            <c:strRef>
              <c:f>'CTI Data and Background Models'!$C$23</c:f>
              <c:strCache>
                <c:ptCount val="1"/>
                <c:pt idx="0">
                  <c:v>Multi Curve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'CTI Data and Background Models'!$A$42:$A$102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xVal>
          <c:yVal>
            <c:numRef>
              <c:f>'CTI Data and Background Models'!$C$42:$C$102</c:f>
              <c:numCache>
                <c:formatCode>0.0</c:formatCode>
                <c:ptCount val="61"/>
                <c:pt idx="0">
                  <c:v>227.66998571202339</c:v>
                </c:pt>
                <c:pt idx="1">
                  <c:v>303.67643364704281</c:v>
                </c:pt>
                <c:pt idx="2">
                  <c:v>402.16326163539088</c:v>
                </c:pt>
                <c:pt idx="3">
                  <c:v>527.7121206012539</c:v>
                </c:pt>
                <c:pt idx="4">
                  <c:v>684.47956817297199</c:v>
                </c:pt>
                <c:pt idx="5">
                  <c:v>875.27147979516121</c:v>
                </c:pt>
                <c:pt idx="6">
                  <c:v>1100.4160093516698</c:v>
                </c:pt>
                <c:pt idx="7">
                  <c:v>1356.7582649752458</c:v>
                </c:pt>
                <c:pt idx="8">
                  <c:v>1637.2900592807296</c:v>
                </c:pt>
                <c:pt idx="9">
                  <c:v>1931.9154273891572</c:v>
                </c:pt>
                <c:pt idx="10">
                  <c:v>2229.5104349757794</c:v>
                </c:pt>
                <c:pt idx="11">
                  <c:v>2520.8962975899294</c:v>
                </c:pt>
                <c:pt idx="12">
                  <c:v>2802.0028891094062</c:v>
                </c:pt>
                <c:pt idx="13">
                  <c:v>3076.6778774219965</c:v>
                </c:pt>
                <c:pt idx="14">
                  <c:v>3359.20251192559</c:v>
                </c:pt>
                <c:pt idx="15">
                  <c:v>3677.1711486437689</c:v>
                </c:pt>
                <c:pt idx="16">
                  <c:v>4075.5301574644513</c:v>
                </c:pt>
                <c:pt idx="17">
                  <c:v>4621.8788535966769</c:v>
                </c:pt>
                <c:pt idx="18">
                  <c:v>5411.0223525780566</c:v>
                </c:pt>
                <c:pt idx="19">
                  <c:v>6562.3947214531945</c:v>
                </c:pt>
                <c:pt idx="20">
                  <c:v>8198.124736601847</c:v>
                </c:pt>
                <c:pt idx="21">
                  <c:v>10391.199337093696</c:v>
                </c:pt>
                <c:pt idx="22">
                  <c:v>13112.303100849676</c:v>
                </c:pt>
                <c:pt idx="23">
                  <c:v>16357.59459386609</c:v>
                </c:pt>
                <c:pt idx="24">
                  <c:v>20778.286900614567</c:v>
                </c:pt>
                <c:pt idx="25">
                  <c:v>25874.535573078283</c:v>
                </c:pt>
                <c:pt idx="26">
                  <c:v>28995.974550392431</c:v>
                </c:pt>
                <c:pt idx="27">
                  <c:v>32276.335569178693</c:v>
                </c:pt>
                <c:pt idx="28">
                  <c:v>40745.602408937048</c:v>
                </c:pt>
                <c:pt idx="29">
                  <c:v>48631.156051968181</c:v>
                </c:pt>
                <c:pt idx="30">
                  <c:v>50647.274573602699</c:v>
                </c:pt>
                <c:pt idx="31">
                  <c:v>51082.929029725092</c:v>
                </c:pt>
                <c:pt idx="32">
                  <c:v>51242.502101119731</c:v>
                </c:pt>
                <c:pt idx="33">
                  <c:v>51326.824336041544</c:v>
                </c:pt>
                <c:pt idx="34">
                  <c:v>51376.407402667261</c:v>
                </c:pt>
                <c:pt idx="35">
                  <c:v>51406.206208509808</c:v>
                </c:pt>
                <c:pt idx="36">
                  <c:v>51424.184106141503</c:v>
                </c:pt>
                <c:pt idx="37">
                  <c:v>51435.038395497613</c:v>
                </c:pt>
                <c:pt idx="38">
                  <c:v>51441.594818839294</c:v>
                </c:pt>
                <c:pt idx="39">
                  <c:v>51445.557864349888</c:v>
                </c:pt>
                <c:pt idx="40">
                  <c:v>51447.955654531237</c:v>
                </c:pt>
                <c:pt idx="41">
                  <c:v>51449.408242931342</c:v>
                </c:pt>
                <c:pt idx="42">
                  <c:v>51450.289618238734</c:v>
                </c:pt>
                <c:pt idx="43">
                  <c:v>51450.825437178573</c:v>
                </c:pt>
                <c:pt idx="44">
                  <c:v>51451.151938954121</c:v>
                </c:pt>
                <c:pt idx="45">
                  <c:v>51451.351445971581</c:v>
                </c:pt>
                <c:pt idx="46">
                  <c:v>51451.473754538958</c:v>
                </c:pt>
                <c:pt idx="47">
                  <c:v>51451.549025932443</c:v>
                </c:pt>
                <c:pt idx="48">
                  <c:v>51451.595558025714</c:v>
                </c:pt>
                <c:pt idx="49">
                  <c:v>51451.624473089098</c:v>
                </c:pt>
                <c:pt idx="50">
                  <c:v>51451.64254744316</c:v>
                </c:pt>
                <c:pt idx="51">
                  <c:v>51451.653921017285</c:v>
                </c:pt>
                <c:pt idx="52">
                  <c:v>51451.661131324683</c:v>
                </c:pt>
                <c:pt idx="53">
                  <c:v>51451.665739663957</c:v>
                </c:pt>
                <c:pt idx="54">
                  <c:v>51451.66871097259</c:v>
                </c:pt>
                <c:pt idx="55">
                  <c:v>51451.670644690661</c:v>
                </c:pt>
                <c:pt idx="56">
                  <c:v>51451.67191539675</c:v>
                </c:pt>
                <c:pt idx="57">
                  <c:v>51451.67275871442</c:v>
                </c:pt>
                <c:pt idx="58">
                  <c:v>51451.673323957686</c:v>
                </c:pt>
                <c:pt idx="59">
                  <c:v>51451.673706516107</c:v>
                </c:pt>
                <c:pt idx="60">
                  <c:v>51451.673967864946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7B-4448-BB8D-0127BC0E4C84}"/>
            </c:ext>
          </c:extLst>
        </c:ser>
        <c:ser>
          <c:idx val="4"/>
          <c:order val="4"/>
          <c:tx>
            <c:strRef>
              <c:f>'CTI Data and Background Models'!$AR$23</c:f>
              <c:strCache>
                <c:ptCount val="1"/>
                <c:pt idx="0">
                  <c:v>Single Curve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'CTI Data and Background Models'!$A$43:$A$102</c:f>
              <c:numCache>
                <c:formatCode>0</c:formatCode>
                <c:ptCount val="6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Models'!$AR$43:$AR$102</c:f>
              <c:numCache>
                <c:formatCode>0.0</c:formatCode>
                <c:ptCount val="60"/>
                <c:pt idx="0">
                  <c:v>82.794468940439401</c:v>
                </c:pt>
                <c:pt idx="1">
                  <c:v>103.0698151436809</c:v>
                </c:pt>
                <c:pt idx="2">
                  <c:v>128.30457598589419</c:v>
                </c:pt>
                <c:pt idx="3">
                  <c:v>159.70867124770302</c:v>
                </c:pt>
                <c:pt idx="4">
                  <c:v>198.78545797926199</c:v>
                </c:pt>
                <c:pt idx="5">
                  <c:v>247.40194186815643</c:v>
                </c:pt>
                <c:pt idx="6">
                  <c:v>307.87526378117036</c:v>
                </c:pt>
                <c:pt idx="7">
                  <c:v>383.07894463412231</c:v>
                </c:pt>
                <c:pt idx="8">
                  <c:v>476.57295457574946</c:v>
                </c:pt>
                <c:pt idx="9">
                  <c:v>592.76225601401529</c:v>
                </c:pt>
                <c:pt idx="10">
                  <c:v>737.08898250655329</c:v>
                </c:pt>
                <c:pt idx="11">
                  <c:v>916.26373368661734</c:v>
                </c:pt>
                <c:pt idx="12">
                  <c:v>1138.5413889774791</c:v>
                </c:pt>
                <c:pt idx="13">
                  <c:v>1414.0460544423549</c:v>
                </c:pt>
                <c:pt idx="14">
                  <c:v>1755.1477810110373</c:v>
                </c:pt>
                <c:pt idx="15">
                  <c:v>2176.8898345246853</c:v>
                </c:pt>
                <c:pt idx="16">
                  <c:v>2697.4585911614413</c:v>
                </c:pt>
                <c:pt idx="17">
                  <c:v>3338.6773010020261</c:v>
                </c:pt>
                <c:pt idx="18">
                  <c:v>4126.4884597417258</c:v>
                </c:pt>
                <c:pt idx="19">
                  <c:v>5091.365720021422</c:v>
                </c:pt>
                <c:pt idx="20">
                  <c:v>6268.5639179505379</c:v>
                </c:pt>
                <c:pt idx="21">
                  <c:v>7698.074998307522</c:v>
                </c:pt>
                <c:pt idx="22">
                  <c:v>9424.1115051451488</c:v>
                </c:pt>
                <c:pt idx="23">
                  <c:v>11493.896388399458</c:v>
                </c:pt>
                <c:pt idx="24">
                  <c:v>13955.514927274693</c:v>
                </c:pt>
                <c:pt idx="25">
                  <c:v>16854.608546925956</c:v>
                </c:pt>
                <c:pt idx="26">
                  <c:v>20229.796686063506</c:v>
                </c:pt>
                <c:pt idx="27">
                  <c:v>24106.936191272951</c:v>
                </c:pt>
                <c:pt idx="28">
                  <c:v>28492.680537902386</c:v>
                </c:pt>
                <c:pt idx="29">
                  <c:v>33368.243031581063</c:v>
                </c:pt>
                <c:pt idx="30">
                  <c:v>38684.677897111062</c:v>
                </c:pt>
                <c:pt idx="31">
                  <c:v>44361.173073512939</c:v>
                </c:pt>
                <c:pt idx="32">
                  <c:v>50287.590053601947</c:v>
                </c:pt>
                <c:pt idx="33">
                  <c:v>56331.696547654581</c:v>
                </c:pt>
                <c:pt idx="34">
                  <c:v>62350.36435751176</c:v>
                </c:pt>
                <c:pt idx="35">
                  <c:v>68202.847086740469</c:v>
                </c:pt>
                <c:pt idx="36">
                  <c:v>73763.596465483221</c:v>
                </c:pt>
                <c:pt idx="37">
                  <c:v>78932.224179560362</c:v>
                </c:pt>
                <c:pt idx="38">
                  <c:v>83639.098536533711</c:v>
                </c:pt>
                <c:pt idx="39">
                  <c:v>87846.284980800614</c:v>
                </c:pt>
                <c:pt idx="40">
                  <c:v>91544.611882309415</c:v>
                </c:pt>
                <c:pt idx="41">
                  <c:v>94748.247978546104</c:v>
                </c:pt>
                <c:pt idx="42">
                  <c:v>97488.262174857708</c:v>
                </c:pt>
                <c:pt idx="43">
                  <c:v>99806.350032451315</c:v>
                </c:pt>
                <c:pt idx="44">
                  <c:v>101749.47090363513</c:v>
                </c:pt>
                <c:pt idx="45">
                  <c:v>103365.71990822285</c:v>
                </c:pt>
                <c:pt idx="46">
                  <c:v>104701.45059409038</c:v>
                </c:pt>
                <c:pt idx="47">
                  <c:v>105799.48517440638</c:v>
                </c:pt>
                <c:pt idx="48">
                  <c:v>106698.17620781272</c:v>
                </c:pt>
                <c:pt idx="49">
                  <c:v>107431.07986526095</c:v>
                </c:pt>
                <c:pt idx="50">
                  <c:v>108027.03345013384</c:v>
                </c:pt>
                <c:pt idx="51">
                  <c:v>108510.47531318673</c:v>
                </c:pt>
                <c:pt idx="52">
                  <c:v>108901.89017924707</c:v>
                </c:pt>
                <c:pt idx="53">
                  <c:v>109218.30087810771</c:v>
                </c:pt>
                <c:pt idx="54">
                  <c:v>109473.75673104425</c:v>
                </c:pt>
                <c:pt idx="55">
                  <c:v>109679.78990133751</c:v>
                </c:pt>
                <c:pt idx="56">
                  <c:v>109845.8253321786</c:v>
                </c:pt>
                <c:pt idx="57">
                  <c:v>109979.53910798537</c:v>
                </c:pt>
                <c:pt idx="58">
                  <c:v>110087.1656483695</c:v>
                </c:pt>
                <c:pt idx="59">
                  <c:v>110173.75724329134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7B-4448-BB8D-0127BC0E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100655"/>
        <c:axId val="1628725183"/>
      </c:scatterChart>
      <c:scatterChart>
        <c:scatterStyle val="lineMarker"/>
        <c:varyColors val="0"/>
        <c:ser>
          <c:idx val="2"/>
          <c:order val="2"/>
          <c:tx>
            <c:strRef>
              <c:f>'CTI Data and Background Models'!$O$23</c:f>
              <c:strCache>
                <c:ptCount val="1"/>
                <c:pt idx="0">
                  <c:v>Number of CTI  members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'CTI Data and Background Models'!$A$43:$A$71</c:f>
              <c:numCache>
                <c:formatCode>0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'CTI Data and Background Models'!$O$43:$O$71</c:f>
              <c:numCache>
                <c:formatCode>0.0</c:formatCode>
                <c:ptCount val="29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12</c:v>
                </c:pt>
                <c:pt idx="14">
                  <c:v>14</c:v>
                </c:pt>
                <c:pt idx="15">
                  <c:v>19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27</c:v>
                </c:pt>
                <c:pt idx="20">
                  <c:v>30</c:v>
                </c:pt>
                <c:pt idx="21">
                  <c:v>37</c:v>
                </c:pt>
                <c:pt idx="22">
                  <c:v>42</c:v>
                </c:pt>
                <c:pt idx="23">
                  <c:v>49</c:v>
                </c:pt>
                <c:pt idx="24">
                  <c:v>56</c:v>
                </c:pt>
                <c:pt idx="25">
                  <c:v>65</c:v>
                </c:pt>
                <c:pt idx="26">
                  <c:v>72</c:v>
                </c:pt>
                <c:pt idx="27">
                  <c:v>83</c:v>
                </c:pt>
                <c:pt idx="2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7B-4448-BB8D-0127BC0E4C84}"/>
            </c:ext>
          </c:extLst>
        </c:ser>
        <c:ser>
          <c:idx val="3"/>
          <c:order val="3"/>
          <c:tx>
            <c:strRef>
              <c:f>'CTI Data and Background Models'!$P$23</c:f>
              <c:strCache>
                <c:ptCount val="1"/>
                <c:pt idx="0">
                  <c:v>Multi Curve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'CTI Data and Background Models'!$A$43:$A$102</c:f>
              <c:numCache>
                <c:formatCode>0</c:formatCode>
                <c:ptCount val="6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Models'!$P$43:$P$102</c:f>
              <c:numCache>
                <c:formatCode>0.0</c:formatCode>
                <c:ptCount val="60"/>
                <c:pt idx="0">
                  <c:v>1.7314226026021915</c:v>
                </c:pt>
                <c:pt idx="1">
                  <c:v>3.5266625459312335</c:v>
                </c:pt>
                <c:pt idx="2">
                  <c:v>5.633353044779108</c:v>
                </c:pt>
                <c:pt idx="3">
                  <c:v>7.1805587925158374</c:v>
                </c:pt>
                <c:pt idx="4">
                  <c:v>7.975819590316223</c:v>
                </c:pt>
                <c:pt idx="5">
                  <c:v>8.320083649262493</c:v>
                </c:pt>
                <c:pt idx="6">
                  <c:v>8.4717112514353285</c:v>
                </c:pt>
                <c:pt idx="7">
                  <c:v>8.5577936810948678</c:v>
                </c:pt>
                <c:pt idx="8">
                  <c:v>8.6337811759741641</c:v>
                </c:pt>
                <c:pt idx="9">
                  <c:v>8.7294572509649537</c:v>
                </c:pt>
                <c:pt idx="10">
                  <c:v>8.8770670001038798</c:v>
                </c:pt>
                <c:pt idx="11">
                  <c:v>9.1493307303824043</c:v>
                </c:pt>
                <c:pt idx="12">
                  <c:v>9.761435744025297</c:v>
                </c:pt>
                <c:pt idx="13">
                  <c:v>11.296300398347046</c:v>
                </c:pt>
                <c:pt idx="14">
                  <c:v>14.540511065629325</c:v>
                </c:pt>
                <c:pt idx="15">
                  <c:v>18.595711662114439</c:v>
                </c:pt>
                <c:pt idx="16">
                  <c:v>21.5252778489021</c:v>
                </c:pt>
                <c:pt idx="17">
                  <c:v>23.565855621603312</c:v>
                </c:pt>
                <c:pt idx="18">
                  <c:v>25.618378428110994</c:v>
                </c:pt>
                <c:pt idx="19">
                  <c:v>28.194728593442836</c:v>
                </c:pt>
                <c:pt idx="20">
                  <c:v>31.58515600971133</c:v>
                </c:pt>
                <c:pt idx="21">
                  <c:v>35.999617429380855</c:v>
                </c:pt>
                <c:pt idx="22">
                  <c:v>41.581612897246039</c:v>
                </c:pt>
                <c:pt idx="23">
                  <c:v>48.364148938606263</c:v>
                </c:pt>
                <c:pt idx="24">
                  <c:v>56.212938099324042</c:v>
                </c:pt>
                <c:pt idx="25">
                  <c:v>64.797803648090166</c:v>
                </c:pt>
                <c:pt idx="26">
                  <c:v>73.62755590916889</c:v>
                </c:pt>
                <c:pt idx="27">
                  <c:v>82.152809090585208</c:v>
                </c:pt>
                <c:pt idx="28">
                  <c:v>89.896141223642687</c:v>
                </c:pt>
                <c:pt idx="29">
                  <c:v>96.548533208796186</c:v>
                </c:pt>
                <c:pt idx="30">
                  <c:v>101.99584345145352</c:v>
                </c:pt>
                <c:pt idx="31">
                  <c:v>106.28373171604892</c:v>
                </c:pt>
                <c:pt idx="32">
                  <c:v>109.55528782656731</c:v>
                </c:pt>
                <c:pt idx="33">
                  <c:v>111.99247345367253</c:v>
                </c:pt>
                <c:pt idx="34">
                  <c:v>113.77595717330183</c:v>
                </c:pt>
                <c:pt idx="35">
                  <c:v>115.06409443758551</c:v>
                </c:pt>
                <c:pt idx="36">
                  <c:v>115.98568878154343</c:v>
                </c:pt>
                <c:pt idx="37">
                  <c:v>116.64058002832488</c:v>
                </c:pt>
                <c:pt idx="38">
                  <c:v>117.10370846996345</c:v>
                </c:pt>
                <c:pt idx="39">
                  <c:v>117.43010807467236</c:v>
                </c:pt>
                <c:pt idx="40">
                  <c:v>117.6595914982415</c:v>
                </c:pt>
                <c:pt idx="41">
                  <c:v>117.82066236760924</c:v>
                </c:pt>
                <c:pt idx="42">
                  <c:v>117.93358109060662</c:v>
                </c:pt>
                <c:pt idx="43">
                  <c:v>118.01267674024092</c:v>
                </c:pt>
                <c:pt idx="44">
                  <c:v>118.06804812889084</c:v>
                </c:pt>
                <c:pt idx="45">
                  <c:v>118.10679534707856</c:v>
                </c:pt>
                <c:pt idx="46">
                  <c:v>118.13390171203017</c:v>
                </c:pt>
                <c:pt idx="47">
                  <c:v>118.1528606948028</c:v>
                </c:pt>
                <c:pt idx="48">
                  <c:v>118.16611930275178</c:v>
                </c:pt>
                <c:pt idx="49">
                  <c:v>118.17539055224034</c:v>
                </c:pt>
                <c:pt idx="50">
                  <c:v>118.18187314661006</c:v>
                </c:pt>
                <c:pt idx="51">
                  <c:v>118.18640565502213</c:v>
                </c:pt>
                <c:pt idx="52">
                  <c:v>118.1895745937411</c:v>
                </c:pt>
                <c:pt idx="53">
                  <c:v>118.19179013014718</c:v>
                </c:pt>
                <c:pt idx="54">
                  <c:v>118.19333907811432</c:v>
                </c:pt>
                <c:pt idx="55">
                  <c:v>118.19442198170844</c:v>
                </c:pt>
                <c:pt idx="56">
                  <c:v>118.19517905737075</c:v>
                </c:pt>
                <c:pt idx="57">
                  <c:v>118.19570833842064</c:v>
                </c:pt>
                <c:pt idx="58">
                  <c:v>118.19607836396469</c:v>
                </c:pt>
                <c:pt idx="59">
                  <c:v>118.1963370517239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7B-4448-BB8D-0127BC0E4C84}"/>
            </c:ext>
          </c:extLst>
        </c:ser>
        <c:ser>
          <c:idx val="5"/>
          <c:order val="5"/>
          <c:tx>
            <c:strRef>
              <c:f>'CTI Data and Background Models'!$BB$23</c:f>
              <c:strCache>
                <c:ptCount val="1"/>
                <c:pt idx="0">
                  <c:v>Single Curve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'CTI Data and Background Models'!$A$43:$A$102</c:f>
              <c:numCache>
                <c:formatCode>0</c:formatCode>
                <c:ptCount val="6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Models'!$BB$43:$BB$102</c:f>
              <c:numCache>
                <c:formatCode>0.0</c:formatCode>
                <c:ptCount val="60"/>
                <c:pt idx="0">
                  <c:v>2.5029428993396436</c:v>
                </c:pt>
                <c:pt idx="1">
                  <c:v>2.880880599801344</c:v>
                </c:pt>
                <c:pt idx="2">
                  <c:v>3.3154934447264282</c:v>
                </c:pt>
                <c:pt idx="3">
                  <c:v>3.8151532259235523</c:v>
                </c:pt>
                <c:pt idx="4">
                  <c:v>4.3894272692983805</c:v>
                </c:pt>
                <c:pt idx="5">
                  <c:v>5.0492358670638282</c:v>
                </c:pt>
                <c:pt idx="6">
                  <c:v>5.8070260948201167</c:v>
                </c:pt>
                <c:pt idx="7">
                  <c:v>6.6769622309035412</c:v>
                </c:pt>
                <c:pt idx="8">
                  <c:v>7.675132381246442</c:v>
                </c:pt>
                <c:pt idx="9">
                  <c:v>8.8197700408012452</c:v>
                </c:pt>
                <c:pt idx="10">
                  <c:v>10.131488121476593</c:v>
                </c:pt>
                <c:pt idx="11">
                  <c:v>11.63352136442262</c:v>
                </c:pt>
                <c:pt idx="12">
                  <c:v>13.351970940243518</c:v>
                </c:pt>
                <c:pt idx="13">
                  <c:v>15.316042329181869</c:v>
                </c:pt>
                <c:pt idx="14">
                  <c:v>17.558264174835301</c:v>
                </c:pt>
                <c:pt idx="15">
                  <c:v>20.11467165108786</c:v>
                </c:pt>
                <c:pt idx="16">
                  <c:v>23.024932949652055</c:v>
                </c:pt>
                <c:pt idx="17">
                  <c:v>26.332391842458264</c:v>
                </c:pt>
                <c:pt idx="18">
                  <c:v>30.083993084795907</c:v>
                </c:pt>
                <c:pt idx="19">
                  <c:v>34.330051076053337</c:v>
                </c:pt>
                <c:pt idx="20">
                  <c:v>39.123816318754734</c:v>
                </c:pt>
                <c:pt idx="21">
                  <c:v>44.520789778278072</c:v>
                </c:pt>
                <c:pt idx="22">
                  <c:v>50.577733598154566</c:v>
                </c:pt>
                <c:pt idx="23">
                  <c:v>57.351329524014886</c:v>
                </c:pt>
                <c:pt idx="24">
                  <c:v>64.896445920151677</c:v>
                </c:pt>
                <c:pt idx="25">
                  <c:v>73.263992642669564</c:v>
                </c:pt>
                <c:pt idx="26">
                  <c:v>82.498372221619036</c:v>
                </c:pt>
                <c:pt idx="27">
                  <c:v>92.63457690353215</c:v>
                </c:pt>
                <c:pt idx="28">
                  <c:v>103.69503356801903</c:v>
                </c:pt>
                <c:pt idx="29">
                  <c:v>115.68635928694408</c:v>
                </c:pt>
                <c:pt idx="30">
                  <c:v>128.59625302571567</c:v>
                </c:pt>
                <c:pt idx="31">
                  <c:v>142.39080391174122</c:v>
                </c:pt>
                <c:pt idx="32">
                  <c:v>157.01253105909018</c:v>
                </c:pt>
                <c:pt idx="33">
                  <c:v>172.37947072398248</c:v>
                </c:pt>
                <c:pt idx="34">
                  <c:v>188.38558243324599</c:v>
                </c:pt>
                <c:pt idx="35">
                  <c:v>204.9026516648114</c:v>
                </c:pt>
                <c:pt idx="36">
                  <c:v>221.78372725631743</c:v>
                </c:pt>
                <c:pt idx="37">
                  <c:v>238.86796283693127</c:v>
                </c:pt>
                <c:pt idx="38">
                  <c:v>255.9865589620799</c:v>
                </c:pt>
                <c:pt idx="39">
                  <c:v>272.96935707133866</c:v>
                </c:pt>
                <c:pt idx="40">
                  <c:v>289.65154639049547</c:v>
                </c:pt>
                <c:pt idx="41">
                  <c:v>305.8799290330835</c:v>
                </c:pt>
                <c:pt idx="42">
                  <c:v>321.51825016641237</c:v>
                </c:pt>
                <c:pt idx="43">
                  <c:v>336.4512263265517</c:v>
                </c:pt>
                <c:pt idx="44">
                  <c:v>350.587070444267</c:v>
                </c:pt>
                <c:pt idx="45">
                  <c:v>363.85848605106929</c:v>
                </c:pt>
                <c:pt idx="46">
                  <c:v>376.22225693741211</c:v>
                </c:pt>
                <c:pt idx="47">
                  <c:v>387.65767202821172</c:v>
                </c:pt>
                <c:pt idx="48">
                  <c:v>398.16408934646398</c:v>
                </c:pt>
                <c:pt idx="49">
                  <c:v>407.75795914986526</c:v>
                </c:pt>
                <c:pt idx="50">
                  <c:v>416.4696037928486</c:v>
                </c:pt>
                <c:pt idx="51">
                  <c:v>424.3400035227487</c:v>
                </c:pt>
                <c:pt idx="52">
                  <c:v>431.41777647020933</c:v>
                </c:pt>
                <c:pt idx="53">
                  <c:v>437.75647858608534</c:v>
                </c:pt>
                <c:pt idx="54">
                  <c:v>443.41229293725684</c:v>
                </c:pt>
                <c:pt idx="55">
                  <c:v>448.4421319117306</c:v>
                </c:pt>
                <c:pt idx="56">
                  <c:v>452.90214195915189</c:v>
                </c:pt>
                <c:pt idx="57">
                  <c:v>456.84657796473505</c:v>
                </c:pt>
                <c:pt idx="58">
                  <c:v>460.32700152417351</c:v>
                </c:pt>
                <c:pt idx="59">
                  <c:v>463.39175208322865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7B-4448-BB8D-0127BC0E4C84}"/>
            </c:ext>
          </c:extLst>
        </c:ser>
        <c:ser>
          <c:idx val="6"/>
          <c:order val="6"/>
          <c:tx>
            <c:strRef>
              <c:f>'CTI Data and Background Models'!$BJ$23</c:f>
              <c:strCache>
                <c:ptCount val="1"/>
                <c:pt idx="0">
                  <c:v>Number of CTI certified product lines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'CTI Data and Background Models'!$A$24:$A$102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Data and Background Models'!$BJ$24:$BJ$102</c:f>
              <c:numCache>
                <c:formatCode>0.0</c:formatCode>
                <c:ptCount val="79"/>
                <c:pt idx="19">
                  <c:v>7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>
                  <c:v>19</c:v>
                </c:pt>
                <c:pt idx="29">
                  <c:v>19</c:v>
                </c:pt>
                <c:pt idx="30">
                  <c:v>21</c:v>
                </c:pt>
                <c:pt idx="31">
                  <c:v>19</c:v>
                </c:pt>
                <c:pt idx="32">
                  <c:v>27</c:v>
                </c:pt>
                <c:pt idx="33">
                  <c:v>34</c:v>
                </c:pt>
                <c:pt idx="34">
                  <c:v>39</c:v>
                </c:pt>
                <c:pt idx="35">
                  <c:v>42</c:v>
                </c:pt>
                <c:pt idx="36">
                  <c:v>49</c:v>
                </c:pt>
                <c:pt idx="37">
                  <c:v>57</c:v>
                </c:pt>
                <c:pt idx="38">
                  <c:v>66</c:v>
                </c:pt>
                <c:pt idx="39">
                  <c:v>75</c:v>
                </c:pt>
                <c:pt idx="40">
                  <c:v>88</c:v>
                </c:pt>
                <c:pt idx="41">
                  <c:v>96</c:v>
                </c:pt>
                <c:pt idx="42">
                  <c:v>111</c:v>
                </c:pt>
                <c:pt idx="43">
                  <c:v>133</c:v>
                </c:pt>
                <c:pt idx="44">
                  <c:v>150</c:v>
                </c:pt>
                <c:pt idx="45">
                  <c:v>157</c:v>
                </c:pt>
                <c:pt idx="46">
                  <c:v>173</c:v>
                </c:pt>
                <c:pt idx="47">
                  <c:v>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7B-4448-BB8D-0127BC0E4C84}"/>
            </c:ext>
          </c:extLst>
        </c:ser>
        <c:ser>
          <c:idx val="7"/>
          <c:order val="7"/>
          <c:tx>
            <c:strRef>
              <c:f>'CTI Data and Background Models'!$BK$23</c:f>
              <c:strCache>
                <c:ptCount val="1"/>
                <c:pt idx="0">
                  <c:v>Single Curve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'CTI Data and Background Models'!$A$24:$A$102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Data and Background Models'!$BK$24:$BK$102</c:f>
              <c:numCache>
                <c:formatCode>0.0</c:formatCode>
                <c:ptCount val="79"/>
                <c:pt idx="0">
                  <c:v>0.17328660484861302</c:v>
                </c:pt>
                <c:pt idx="1">
                  <c:v>0.20250889223382273</c:v>
                </c:pt>
                <c:pt idx="2">
                  <c:v>0.23665644448374223</c:v>
                </c:pt>
                <c:pt idx="3">
                  <c:v>0.27655841956527638</c:v>
                </c:pt>
                <c:pt idx="4">
                  <c:v>0.3231832078990351</c:v>
                </c:pt>
                <c:pt idx="5">
                  <c:v>0.37766168271235756</c:v>
                </c:pt>
                <c:pt idx="6">
                  <c:v>0.44131428554982222</c:v>
                </c:pt>
                <c:pt idx="7">
                  <c:v>0.51568256217512953</c:v>
                </c:pt>
                <c:pt idx="8">
                  <c:v>0.60256585637040416</c:v>
                </c:pt>
                <c:pt idx="9">
                  <c:v>0.70406397283727529</c:v>
                </c:pt>
                <c:pt idx="10">
                  <c:v>0.82262673598057745</c:v>
                </c:pt>
                <c:pt idx="11">
                  <c:v>0.96111149880772473</c:v>
                </c:pt>
                <c:pt idx="12">
                  <c:v>1.1228497948502536</c:v>
                </c:pt>
                <c:pt idx="13">
                  <c:v>1.3117244741795275</c:v>
                </c:pt>
                <c:pt idx="14">
                  <c:v>1.532258819036997</c:v>
                </c:pt>
                <c:pt idx="15">
                  <c:v>1.7897192899569063</c:v>
                </c:pt>
                <c:pt idx="16">
                  <c:v>2.0902337011182794</c:v>
                </c:pt>
                <c:pt idx="17">
                  <c:v>2.440926751483687</c:v>
                </c:pt>
                <c:pt idx="18">
                  <c:v>2.85007492781358</c:v>
                </c:pt>
                <c:pt idx="19">
                  <c:v>3.3272828211155456</c:v>
                </c:pt>
                <c:pt idx="20">
                  <c:v>3.883682823691629</c:v>
                </c:pt>
                <c:pt idx="21">
                  <c:v>4.5321599509718453</c:v>
                </c:pt>
                <c:pt idx="22">
                  <c:v>5.2876030956157365</c:v>
                </c:pt>
                <c:pt idx="23">
                  <c:v>6.1671832854327135</c:v>
                </c:pt>
                <c:pt idx="24">
                  <c:v>7.1906583715643819</c:v>
                </c:pt>
                <c:pt idx="25">
                  <c:v>8.3807018810517206</c:v>
                </c:pt>
                <c:pt idx="26">
                  <c:v>9.7632513599903632</c:v>
                </c:pt>
                <c:pt idx="27">
                  <c:v>11.367868212218127</c:v>
                </c:pt>
                <c:pt idx="28">
                  <c:v>13.228096583572153</c:v>
                </c:pt>
                <c:pt idx="29">
                  <c:v>15.381803027034323</c:v>
                </c:pt>
                <c:pt idx="30">
                  <c:v>17.871471309403091</c:v>
                </c:pt>
                <c:pt idx="31">
                  <c:v>20.744417665749211</c:v>
                </c:pt>
                <c:pt idx="32">
                  <c:v>24.052881118955725</c:v>
                </c:pt>
                <c:pt idx="33">
                  <c:v>27.853931490470814</c:v>
                </c:pt>
                <c:pt idx="34">
                  <c:v>32.209125217990675</c:v>
                </c:pt>
                <c:pt idx="35">
                  <c:v>37.183827497936363</c:v>
                </c:pt>
                <c:pt idx="36">
                  <c:v>42.846110873783289</c:v>
                </c:pt>
                <c:pt idx="37">
                  <c:v>49.265138502597722</c:v>
                </c:pt>
                <c:pt idx="38">
                  <c:v>56.508949295674597</c:v>
                </c:pt>
                <c:pt idx="39">
                  <c:v>64.641587057434094</c:v>
                </c:pt>
                <c:pt idx="40">
                  <c:v>73.719561788348699</c:v>
                </c:pt>
                <c:pt idx="41">
                  <c:v>83.78770230355633</c:v>
                </c:pt>
                <c:pt idx="42">
                  <c:v>94.874555745194527</c:v>
                </c:pt>
                <c:pt idx="43">
                  <c:v>106.98760613698749</c:v>
                </c:pt>
                <c:pt idx="44">
                  <c:v>120.10870749255866</c:v>
                </c:pt>
                <c:pt idx="45">
                  <c:v>134.19023477343308</c:v>
                </c:pt>
                <c:pt idx="46">
                  <c:v>149.15251852363707</c:v>
                </c:pt>
                <c:pt idx="47">
                  <c:v>164.88311480082467</c:v>
                </c:pt>
                <c:pt idx="48">
                  <c:v>181.23834701664492</c:v>
                </c:pt>
                <c:pt idx="49">
                  <c:v>198.04733482289299</c:v>
                </c:pt>
                <c:pt idx="50">
                  <c:v>215.11841862812923</c:v>
                </c:pt>
                <c:pt idx="51">
                  <c:v>232.24754664615887</c:v>
                </c:pt>
                <c:pt idx="52">
                  <c:v>249.22788411024234</c:v>
                </c:pt>
                <c:pt idx="53">
                  <c:v>265.85970211401968</c:v>
                </c:pt>
                <c:pt idx="54">
                  <c:v>281.95955620119793</c:v>
                </c:pt>
                <c:pt idx="55">
                  <c:v>297.36788429111186</c:v>
                </c:pt>
                <c:pt idx="56">
                  <c:v>311.95440981785498</c:v>
                </c:pt>
                <c:pt idx="57">
                  <c:v>325.62106752635464</c:v>
                </c:pt>
                <c:pt idx="58">
                  <c:v>338.30250333375028</c:v>
                </c:pt>
                <c:pt idx="59">
                  <c:v>349.96447331470551</c:v>
                </c:pt>
                <c:pt idx="60">
                  <c:v>360.60064237860996</c:v>
                </c:pt>
                <c:pt idx="61">
                  <c:v>370.22835180886898</c:v>
                </c:pt>
                <c:pt idx="62">
                  <c:v>378.88390161147629</c:v>
                </c:pt>
                <c:pt idx="63">
                  <c:v>386.61780722250751</c:v>
                </c:pt>
                <c:pt idx="64">
                  <c:v>393.4903721775845</c:v>
                </c:pt>
                <c:pt idx="65">
                  <c:v>399.56779574773066</c:v>
                </c:pt>
                <c:pt idx="66">
                  <c:v>404.91892571696604</c:v>
                </c:pt>
                <c:pt idx="67">
                  <c:v>409.61268099741932</c:v>
                </c:pt>
                <c:pt idx="68">
                  <c:v>413.71610908360447</c:v>
                </c:pt>
                <c:pt idx="69">
                  <c:v>417.29300718863323</c:v>
                </c:pt>
                <c:pt idx="70">
                  <c:v>420.40301865990199</c:v>
                </c:pt>
                <c:pt idx="71">
                  <c:v>423.10111268033558</c:v>
                </c:pt>
                <c:pt idx="72">
                  <c:v>425.43736049071236</c:v>
                </c:pt>
                <c:pt idx="73">
                  <c:v>427.45693151899428</c:v>
                </c:pt>
                <c:pt idx="74">
                  <c:v>429.20024502880455</c:v>
                </c:pt>
                <c:pt idx="75">
                  <c:v>430.70322531422158</c:v>
                </c:pt>
                <c:pt idx="76">
                  <c:v>431.99761995160509</c:v>
                </c:pt>
                <c:pt idx="77">
                  <c:v>433.1113506092932</c:v>
                </c:pt>
                <c:pt idx="78">
                  <c:v>434.06887422447977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7B-4448-BB8D-0127BC0E4C84}"/>
            </c:ext>
          </c:extLst>
        </c:ser>
        <c:ser>
          <c:idx val="8"/>
          <c:order val="8"/>
          <c:tx>
            <c:strRef>
              <c:f>'CTI Data and Background Models'!$AC$23</c:f>
              <c:strCache>
                <c:ptCount val="1"/>
                <c:pt idx="0">
                  <c:v>Multi Curve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'CTI Data and Background Models'!$A$24:$A$102</c:f>
              <c:numCache>
                <c:formatCode>0</c:formatCode>
                <c:ptCount val="7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</c:numCache>
            </c:numRef>
          </c:xVal>
          <c:yVal>
            <c:numRef>
              <c:f>'CTI Data and Background Models'!$AC$24:$AC$102</c:f>
              <c:numCache>
                <c:formatCode>0.0</c:formatCode>
                <c:ptCount val="79"/>
                <c:pt idx="0">
                  <c:v>4.6946876401499082E-4</c:v>
                </c:pt>
                <c:pt idx="1">
                  <c:v>6.4652985078517133E-4</c:v>
                </c:pt>
                <c:pt idx="2">
                  <c:v>8.9036961525401637E-4</c:v>
                </c:pt>
                <c:pt idx="3">
                  <c:v>1.2261739210810418E-3</c:v>
                </c:pt>
                <c:pt idx="4">
                  <c:v>1.6886293203377534E-3</c:v>
                </c:pt>
                <c:pt idx="5">
                  <c:v>2.3255131090671455E-3</c:v>
                </c:pt>
                <c:pt idx="6">
                  <c:v>3.2026596945566865E-3</c:v>
                </c:pt>
                <c:pt idx="7">
                  <c:v>4.4108920191412437E-3</c:v>
                </c:pt>
                <c:pt idx="8">
                  <c:v>6.0759437241610925E-3</c:v>
                </c:pt>
                <c:pt idx="9">
                  <c:v>8.3736599932286992E-3</c:v>
                </c:pt>
                <c:pt idx="10">
                  <c:v>1.1557192032043417E-2</c:v>
                </c:pt>
                <c:pt idx="11">
                  <c:v>1.6019938946122636E-2</c:v>
                </c:pt>
                <c:pt idx="12">
                  <c:v>2.2485974516259333E-2</c:v>
                </c:pt>
                <c:pt idx="13">
                  <c:v>3.2694299207507882E-2</c:v>
                </c:pt>
                <c:pt idx="14">
                  <c:v>5.2054793445828196E-2</c:v>
                </c:pt>
                <c:pt idx="15">
                  <c:v>0.10021760514384503</c:v>
                </c:pt>
                <c:pt idx="16">
                  <c:v>0.25274694303955592</c:v>
                </c:pt>
                <c:pt idx="17">
                  <c:v>0.79312007965805975</c:v>
                </c:pt>
                <c:pt idx="18">
                  <c:v>2.5995463139154698</c:v>
                </c:pt>
                <c:pt idx="19">
                  <c:v>6.8905785248361866</c:v>
                </c:pt>
                <c:pt idx="20">
                  <c:v>11.902398930608232</c:v>
                </c:pt>
                <c:pt idx="21">
                  <c:v>14.583167443369936</c:v>
                </c:pt>
                <c:pt idx="22">
                  <c:v>15.54628596962608</c:v>
                </c:pt>
                <c:pt idx="23">
                  <c:v>15.961842533520763</c:v>
                </c:pt>
                <c:pt idx="24">
                  <c:v>16.290179753390053</c:v>
                </c:pt>
                <c:pt idx="25">
                  <c:v>16.679371331857652</c:v>
                </c:pt>
                <c:pt idx="26">
                  <c:v>17.196450925271421</c:v>
                </c:pt>
                <c:pt idx="27">
                  <c:v>17.897647135089997</c:v>
                </c:pt>
                <c:pt idx="28">
                  <c:v>18.848986705719746</c:v>
                </c:pt>
                <c:pt idx="29">
                  <c:v>20.134108562525171</c:v>
                </c:pt>
                <c:pt idx="30">
                  <c:v>21.858414934778999</c:v>
                </c:pt>
                <c:pt idx="31">
                  <c:v>24.150739684964577</c:v>
                </c:pt>
                <c:pt idx="32">
                  <c:v>27.161003107704978</c:v>
                </c:pt>
                <c:pt idx="33">
                  <c:v>31.050919741370006</c:v>
                </c:pt>
                <c:pt idx="34">
                  <c:v>35.974272792941811</c:v>
                </c:pt>
                <c:pt idx="35">
                  <c:v>42.044477236788246</c:v>
                </c:pt>
                <c:pt idx="36">
                  <c:v>49.291559165602287</c:v>
                </c:pt>
                <c:pt idx="37">
                  <c:v>57.6188613999037</c:v>
                </c:pt>
                <c:pt idx="38">
                  <c:v>66.779855112612438</c:v>
                </c:pt>
                <c:pt idx="39">
                  <c:v>76.407045227779875</c:v>
                </c:pt>
                <c:pt idx="40">
                  <c:v>86.174156568007163</c:v>
                </c:pt>
                <c:pt idx="41">
                  <c:v>96.492414582367871</c:v>
                </c:pt>
                <c:pt idx="42">
                  <c:v>110.97234608427004</c:v>
                </c:pt>
                <c:pt idx="43">
                  <c:v>133.3361691695624</c:v>
                </c:pt>
                <c:pt idx="44">
                  <c:v>149.64114258730396</c:v>
                </c:pt>
                <c:pt idx="45">
                  <c:v>157.17469394282745</c:v>
                </c:pt>
                <c:pt idx="46">
                  <c:v>175.81085759561077</c:v>
                </c:pt>
                <c:pt idx="47">
                  <c:v>193.93852355799447</c:v>
                </c:pt>
                <c:pt idx="48">
                  <c:v>196.3602510821494</c:v>
                </c:pt>
                <c:pt idx="49">
                  <c:v>198.01646177508732</c:v>
                </c:pt>
                <c:pt idx="50">
                  <c:v>199.2472828008375</c:v>
                </c:pt>
                <c:pt idx="51">
                  <c:v>200.15732798198709</c:v>
                </c:pt>
                <c:pt idx="52">
                  <c:v>200.827013784695</c:v>
                </c:pt>
                <c:pt idx="53">
                  <c:v>201.31806546854872</c:v>
                </c:pt>
                <c:pt idx="54">
                  <c:v>201.67718395033802</c:v>
                </c:pt>
                <c:pt idx="55">
                  <c:v>201.93930913199614</c:v>
                </c:pt>
                <c:pt idx="56">
                  <c:v>202.13036766728717</c:v>
                </c:pt>
                <c:pt idx="57">
                  <c:v>202.26948363251338</c:v>
                </c:pt>
                <c:pt idx="58">
                  <c:v>202.37070258603319</c:v>
                </c:pt>
                <c:pt idx="59">
                  <c:v>202.44430799655365</c:v>
                </c:pt>
                <c:pt idx="60">
                  <c:v>202.49781187902647</c:v>
                </c:pt>
                <c:pt idx="61">
                  <c:v>202.53669271337088</c:v>
                </c:pt>
                <c:pt idx="62">
                  <c:v>202.56494117559669</c:v>
                </c:pt>
                <c:pt idx="63">
                  <c:v>202.58546167365353</c:v>
                </c:pt>
                <c:pt idx="64">
                  <c:v>202.6003667062688</c:v>
                </c:pt>
                <c:pt idx="65">
                  <c:v>202.61119208402241</c:v>
                </c:pt>
                <c:pt idx="66">
                  <c:v>202.61905398987579</c:v>
                </c:pt>
                <c:pt idx="67">
                  <c:v>202.62476343898922</c:v>
                </c:pt>
                <c:pt idx="68">
                  <c:v>202.62890960993383</c:v>
                </c:pt>
                <c:pt idx="69">
                  <c:v>202.63192046944565</c:v>
                </c:pt>
                <c:pt idx="70">
                  <c:v>202.63410685489487</c:v>
                </c:pt>
                <c:pt idx="71">
                  <c:v>202.63569451614464</c:v>
                </c:pt>
                <c:pt idx="72">
                  <c:v>202.63684739916681</c:v>
                </c:pt>
                <c:pt idx="73">
                  <c:v>202.63768456200634</c:v>
                </c:pt>
                <c:pt idx="74">
                  <c:v>202.63829246275833</c:v>
                </c:pt>
                <c:pt idx="75">
                  <c:v>202.63873388477978</c:v>
                </c:pt>
                <c:pt idx="76">
                  <c:v>202.63905441890739</c:v>
                </c:pt>
                <c:pt idx="77">
                  <c:v>202.63928717111366</c:v>
                </c:pt>
                <c:pt idx="78">
                  <c:v>202.63945618126533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B7B-4448-BB8D-0127BC0E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173199"/>
        <c:axId val="980171951"/>
      </c:scatterChart>
      <c:valAx>
        <c:axId val="1669100655"/>
        <c:scaling>
          <c:orientation val="minMax"/>
          <c:max val="2025"/>
          <c:min val="199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725183"/>
        <c:crosses val="autoZero"/>
        <c:crossBetween val="midCat"/>
      </c:valAx>
      <c:valAx>
        <c:axId val="1628725183"/>
        <c:scaling>
          <c:orientation val="minMax"/>
          <c:max val="8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CTI Certified Cooling Tower Models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100655"/>
        <c:crosses val="autoZero"/>
        <c:crossBetween val="midCat"/>
      </c:valAx>
      <c:valAx>
        <c:axId val="980171951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CTI Members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73199"/>
        <c:crosses val="max"/>
        <c:crossBetween val="midCat"/>
      </c:valAx>
      <c:valAx>
        <c:axId val="980173199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80171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'CTI Data and Background Models'!$AB$23</c:f>
              <c:strCache>
                <c:ptCount val="1"/>
                <c:pt idx="0">
                  <c:v>Number of CTI certified product lines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'CTI Data and Background Models'!$A$43:$A$103</c:f>
              <c:numCache>
                <c:formatCode>0</c:formatCode>
                <c:ptCount val="6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Models'!$AB$43:$AB$103</c:f>
              <c:numCache>
                <c:formatCode>0.0</c:formatCode>
                <c:ptCount val="61"/>
                <c:pt idx="0">
                  <c:v>7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21</c:v>
                </c:pt>
                <c:pt idx="12">
                  <c:v>19</c:v>
                </c:pt>
                <c:pt idx="13">
                  <c:v>27</c:v>
                </c:pt>
                <c:pt idx="14">
                  <c:v>34</c:v>
                </c:pt>
                <c:pt idx="15">
                  <c:v>39</c:v>
                </c:pt>
                <c:pt idx="16">
                  <c:v>42</c:v>
                </c:pt>
                <c:pt idx="17">
                  <c:v>49</c:v>
                </c:pt>
                <c:pt idx="18">
                  <c:v>57</c:v>
                </c:pt>
                <c:pt idx="19">
                  <c:v>66</c:v>
                </c:pt>
                <c:pt idx="20">
                  <c:v>75</c:v>
                </c:pt>
                <c:pt idx="21">
                  <c:v>88</c:v>
                </c:pt>
                <c:pt idx="22">
                  <c:v>96</c:v>
                </c:pt>
                <c:pt idx="23">
                  <c:v>111</c:v>
                </c:pt>
                <c:pt idx="24">
                  <c:v>133</c:v>
                </c:pt>
                <c:pt idx="25">
                  <c:v>150</c:v>
                </c:pt>
                <c:pt idx="26">
                  <c:v>157</c:v>
                </c:pt>
                <c:pt idx="27">
                  <c:v>173</c:v>
                </c:pt>
                <c:pt idx="28">
                  <c:v>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D6-4754-828B-11BEE7909AB0}"/>
            </c:ext>
          </c:extLst>
        </c:ser>
        <c:ser>
          <c:idx val="1"/>
          <c:order val="1"/>
          <c:tx>
            <c:strRef>
              <c:f>'CTI Data and Background Models'!$AC$23</c:f>
              <c:strCache>
                <c:ptCount val="1"/>
                <c:pt idx="0">
                  <c:v>Multi Curve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'CTI Data and Background Models'!$A$43:$A$103</c:f>
              <c:numCache>
                <c:formatCode>0</c:formatCode>
                <c:ptCount val="6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Models'!$AC$43:$AC$103</c:f>
              <c:numCache>
                <c:formatCode>0.0</c:formatCode>
                <c:ptCount val="61"/>
                <c:pt idx="0">
                  <c:v>6.8905785248361866</c:v>
                </c:pt>
                <c:pt idx="1">
                  <c:v>11.902398930608232</c:v>
                </c:pt>
                <c:pt idx="2">
                  <c:v>14.583167443369936</c:v>
                </c:pt>
                <c:pt idx="3">
                  <c:v>15.54628596962608</c:v>
                </c:pt>
                <c:pt idx="4">
                  <c:v>15.961842533520763</c:v>
                </c:pt>
                <c:pt idx="5">
                  <c:v>16.290179753390053</c:v>
                </c:pt>
                <c:pt idx="6">
                  <c:v>16.679371331857652</c:v>
                </c:pt>
                <c:pt idx="7">
                  <c:v>17.196450925271421</c:v>
                </c:pt>
                <c:pt idx="8">
                  <c:v>17.897647135089997</c:v>
                </c:pt>
                <c:pt idx="9">
                  <c:v>18.848986705719746</c:v>
                </c:pt>
                <c:pt idx="10">
                  <c:v>20.134108562525171</c:v>
                </c:pt>
                <c:pt idx="11">
                  <c:v>21.858414934778999</c:v>
                </c:pt>
                <c:pt idx="12">
                  <c:v>24.150739684964577</c:v>
                </c:pt>
                <c:pt idx="13">
                  <c:v>27.161003107704978</c:v>
                </c:pt>
                <c:pt idx="14">
                  <c:v>31.050919741370006</c:v>
                </c:pt>
                <c:pt idx="15">
                  <c:v>35.974272792941811</c:v>
                </c:pt>
                <c:pt idx="16">
                  <c:v>42.044477236788246</c:v>
                </c:pt>
                <c:pt idx="17">
                  <c:v>49.291559165602287</c:v>
                </c:pt>
                <c:pt idx="18">
                  <c:v>57.6188613999037</c:v>
                </c:pt>
                <c:pt idx="19">
                  <c:v>66.779855112612438</c:v>
                </c:pt>
                <c:pt idx="20">
                  <c:v>76.407045227779875</c:v>
                </c:pt>
                <c:pt idx="21">
                  <c:v>86.174156568007163</c:v>
                </c:pt>
                <c:pt idx="22">
                  <c:v>96.492414582367871</c:v>
                </c:pt>
                <c:pt idx="23">
                  <c:v>110.97234608427004</c:v>
                </c:pt>
                <c:pt idx="24">
                  <c:v>133.3361691695624</c:v>
                </c:pt>
                <c:pt idx="25">
                  <c:v>149.64114258730396</c:v>
                </c:pt>
                <c:pt idx="26">
                  <c:v>157.17469394282745</c:v>
                </c:pt>
                <c:pt idx="27">
                  <c:v>175.81085759561077</c:v>
                </c:pt>
                <c:pt idx="28">
                  <c:v>193.93852355799447</c:v>
                </c:pt>
                <c:pt idx="29">
                  <c:v>196.3602510821494</c:v>
                </c:pt>
                <c:pt idx="30">
                  <c:v>198.01646177508732</c:v>
                </c:pt>
                <c:pt idx="31">
                  <c:v>199.2472828008375</c:v>
                </c:pt>
                <c:pt idx="32">
                  <c:v>200.15732798198709</c:v>
                </c:pt>
                <c:pt idx="33">
                  <c:v>200.827013784695</c:v>
                </c:pt>
                <c:pt idx="34">
                  <c:v>201.31806546854872</c:v>
                </c:pt>
                <c:pt idx="35">
                  <c:v>201.67718395033802</c:v>
                </c:pt>
                <c:pt idx="36">
                  <c:v>201.93930913199614</c:v>
                </c:pt>
                <c:pt idx="37">
                  <c:v>202.13036766728717</c:v>
                </c:pt>
                <c:pt idx="38">
                  <c:v>202.26948363251338</c:v>
                </c:pt>
                <c:pt idx="39">
                  <c:v>202.37070258603319</c:v>
                </c:pt>
                <c:pt idx="40">
                  <c:v>202.44430799655365</c:v>
                </c:pt>
                <c:pt idx="41">
                  <c:v>202.49781187902647</c:v>
                </c:pt>
                <c:pt idx="42">
                  <c:v>202.53669271337088</c:v>
                </c:pt>
                <c:pt idx="43">
                  <c:v>202.56494117559669</c:v>
                </c:pt>
                <c:pt idx="44">
                  <c:v>202.58546167365353</c:v>
                </c:pt>
                <c:pt idx="45">
                  <c:v>202.6003667062688</c:v>
                </c:pt>
                <c:pt idx="46">
                  <c:v>202.61119208402241</c:v>
                </c:pt>
                <c:pt idx="47">
                  <c:v>202.61905398987579</c:v>
                </c:pt>
                <c:pt idx="48">
                  <c:v>202.62476343898922</c:v>
                </c:pt>
                <c:pt idx="49">
                  <c:v>202.62890960993383</c:v>
                </c:pt>
                <c:pt idx="50">
                  <c:v>202.63192046944565</c:v>
                </c:pt>
                <c:pt idx="51">
                  <c:v>202.63410685489487</c:v>
                </c:pt>
                <c:pt idx="52">
                  <c:v>202.63569451614464</c:v>
                </c:pt>
                <c:pt idx="53">
                  <c:v>202.63684739916681</c:v>
                </c:pt>
                <c:pt idx="54">
                  <c:v>202.63768456200634</c:v>
                </c:pt>
                <c:pt idx="55">
                  <c:v>202.63829246275833</c:v>
                </c:pt>
                <c:pt idx="56">
                  <c:v>202.63873388477978</c:v>
                </c:pt>
                <c:pt idx="57">
                  <c:v>202.63905441890739</c:v>
                </c:pt>
                <c:pt idx="58">
                  <c:v>202.63928717111366</c:v>
                </c:pt>
                <c:pt idx="59">
                  <c:v>202.63945618126533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D6-4754-828B-11BEE7909AB0}"/>
            </c:ext>
          </c:extLst>
        </c:ser>
        <c:ser>
          <c:idx val="3"/>
          <c:order val="3"/>
          <c:tx>
            <c:strRef>
              <c:f>'CTI Data and Background Models'!$AE$23</c:f>
              <c:strCache>
                <c:ptCount val="1"/>
                <c:pt idx="0">
                  <c:v>Curve 1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'CTI Data and Background Models'!$A$43:$A$103</c:f>
              <c:numCache>
                <c:formatCode>0</c:formatCode>
                <c:ptCount val="6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Models'!$AE$43:$AE$103</c:f>
              <c:numCache>
                <c:formatCode>0.0</c:formatCode>
                <c:ptCount val="61"/>
                <c:pt idx="0">
                  <c:v>6.6856806673554985</c:v>
                </c:pt>
                <c:pt idx="1">
                  <c:v>11.620403558310702</c:v>
                </c:pt>
                <c:pt idx="2">
                  <c:v>14.195158240106627</c:v>
                </c:pt>
                <c:pt idx="3">
                  <c:v>15.01258450609819</c:v>
                </c:pt>
                <c:pt idx="4">
                  <c:v>15.228076871629892</c:v>
                </c:pt>
                <c:pt idx="5">
                  <c:v>15.281982560573912</c:v>
                </c:pt>
                <c:pt idx="6">
                  <c:v>15.295287891293647</c:v>
                </c:pt>
                <c:pt idx="7">
                  <c:v>15.29856111009804</c:v>
                </c:pt>
                <c:pt idx="8">
                  <c:v>15.299365690194344</c:v>
                </c:pt>
                <c:pt idx="9">
                  <c:v>15.29956342185559</c:v>
                </c:pt>
                <c:pt idx="10">
                  <c:v>15.299612013509902</c:v>
                </c:pt>
                <c:pt idx="11">
                  <c:v>15.299623954542419</c:v>
                </c:pt>
                <c:pt idx="12">
                  <c:v>15.29962688895233</c:v>
                </c:pt>
                <c:pt idx="13">
                  <c:v>15.299627610058751</c:v>
                </c:pt>
                <c:pt idx="14">
                  <c:v>15.299627787264523</c:v>
                </c:pt>
                <c:pt idx="15">
                  <c:v>15.299627830811334</c:v>
                </c:pt>
                <c:pt idx="16">
                  <c:v>15.299627841512592</c:v>
                </c:pt>
                <c:pt idx="17">
                  <c:v>15.299627844142334</c:v>
                </c:pt>
                <c:pt idx="18">
                  <c:v>15.299627844788571</c:v>
                </c:pt>
                <c:pt idx="19">
                  <c:v>15.299627844947379</c:v>
                </c:pt>
                <c:pt idx="20">
                  <c:v>15.299627844986404</c:v>
                </c:pt>
                <c:pt idx="21">
                  <c:v>15.299627844995994</c:v>
                </c:pt>
                <c:pt idx="22">
                  <c:v>15.299627844998351</c:v>
                </c:pt>
                <c:pt idx="23">
                  <c:v>15.29962784499893</c:v>
                </c:pt>
                <c:pt idx="24">
                  <c:v>15.299627844999073</c:v>
                </c:pt>
                <c:pt idx="25">
                  <c:v>15.299627844999108</c:v>
                </c:pt>
                <c:pt idx="26">
                  <c:v>15.299627844999115</c:v>
                </c:pt>
                <c:pt idx="27">
                  <c:v>15.299627844999119</c:v>
                </c:pt>
                <c:pt idx="28">
                  <c:v>15.299627844999119</c:v>
                </c:pt>
                <c:pt idx="29">
                  <c:v>15.299627844999119</c:v>
                </c:pt>
                <c:pt idx="30">
                  <c:v>15.299627844999119</c:v>
                </c:pt>
                <c:pt idx="31">
                  <c:v>15.299627844999119</c:v>
                </c:pt>
                <c:pt idx="32">
                  <c:v>15.299627844999119</c:v>
                </c:pt>
                <c:pt idx="33">
                  <c:v>15.299627844999119</c:v>
                </c:pt>
                <c:pt idx="34">
                  <c:v>15.299627844999119</c:v>
                </c:pt>
                <c:pt idx="35">
                  <c:v>15.299627844999119</c:v>
                </c:pt>
                <c:pt idx="36">
                  <c:v>15.299627844999119</c:v>
                </c:pt>
                <c:pt idx="37">
                  <c:v>15.299627844999119</c:v>
                </c:pt>
                <c:pt idx="38">
                  <c:v>15.299627844999119</c:v>
                </c:pt>
                <c:pt idx="39">
                  <c:v>15.299627844999119</c:v>
                </c:pt>
                <c:pt idx="40">
                  <c:v>15.299627844999119</c:v>
                </c:pt>
                <c:pt idx="41">
                  <c:v>15.299627844999119</c:v>
                </c:pt>
                <c:pt idx="42">
                  <c:v>15.299627844999119</c:v>
                </c:pt>
                <c:pt idx="43">
                  <c:v>15.299627844999119</c:v>
                </c:pt>
                <c:pt idx="44">
                  <c:v>15.299627844999119</c:v>
                </c:pt>
                <c:pt idx="45">
                  <c:v>15.299627844999119</c:v>
                </c:pt>
                <c:pt idx="46">
                  <c:v>15.299627844999119</c:v>
                </c:pt>
                <c:pt idx="47">
                  <c:v>15.299627844999119</c:v>
                </c:pt>
                <c:pt idx="48">
                  <c:v>15.299627844999119</c:v>
                </c:pt>
                <c:pt idx="49">
                  <c:v>15.299627844999119</c:v>
                </c:pt>
                <c:pt idx="50">
                  <c:v>15.299627844999119</c:v>
                </c:pt>
                <c:pt idx="51">
                  <c:v>15.299627844999119</c:v>
                </c:pt>
                <c:pt idx="52">
                  <c:v>15.299627844999119</c:v>
                </c:pt>
                <c:pt idx="53">
                  <c:v>15.299627844999119</c:v>
                </c:pt>
                <c:pt idx="54">
                  <c:v>15.299627844999119</c:v>
                </c:pt>
                <c:pt idx="55">
                  <c:v>15.299627844999119</c:v>
                </c:pt>
                <c:pt idx="56">
                  <c:v>15.299627844999119</c:v>
                </c:pt>
                <c:pt idx="57">
                  <c:v>15.299627844999119</c:v>
                </c:pt>
                <c:pt idx="58">
                  <c:v>15.299627844999119</c:v>
                </c:pt>
                <c:pt idx="59">
                  <c:v>15.299627844999119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D6-4754-828B-11BEE7909AB0}"/>
            </c:ext>
          </c:extLst>
        </c:ser>
        <c:ser>
          <c:idx val="4"/>
          <c:order val="4"/>
          <c:tx>
            <c:strRef>
              <c:f>'CTI Data and Background Models'!$AF$23</c:f>
              <c:strCache>
                <c:ptCount val="1"/>
                <c:pt idx="0">
                  <c:v>Curve 2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'CTI Data and Background Models'!$A$43:$A$103</c:f>
              <c:numCache>
                <c:formatCode>0</c:formatCode>
                <c:ptCount val="6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Models'!$AF$43:$AF$103</c:f>
              <c:numCache>
                <c:formatCode>0.0</c:formatCode>
                <c:ptCount val="61"/>
                <c:pt idx="0">
                  <c:v>0.20489785748068812</c:v>
                </c:pt>
                <c:pt idx="1">
                  <c:v>0.28199537229752991</c:v>
                </c:pt>
                <c:pt idx="2">
                  <c:v>0.38800920326330868</c:v>
                </c:pt>
                <c:pt idx="3">
                  <c:v>0.5337014635278905</c:v>
                </c:pt>
                <c:pt idx="4">
                  <c:v>0.733765661890871</c:v>
                </c:pt>
                <c:pt idx="5">
                  <c:v>1.0081971928161408</c:v>
                </c:pt>
                <c:pt idx="6">
                  <c:v>1.3840834405637565</c:v>
                </c:pt>
                <c:pt idx="7">
                  <c:v>1.89788981517178</c:v>
                </c:pt>
                <c:pt idx="8">
                  <c:v>2.5982814448855578</c:v>
                </c:pt>
                <c:pt idx="9">
                  <c:v>3.5494232838005217</c:v>
                </c:pt>
                <c:pt idx="10">
                  <c:v>4.8344965486142257</c:v>
                </c:pt>
                <c:pt idx="11">
                  <c:v>6.5587909777090516</c:v>
                </c:pt>
                <c:pt idx="12">
                  <c:v>8.8511127800827865</c:v>
                </c:pt>
                <c:pt idx="13">
                  <c:v>11.861375397252615</c:v>
                </c:pt>
                <c:pt idx="14">
                  <c:v>15.751291321385793</c:v>
                </c:pt>
                <c:pt idx="15">
                  <c:v>20.674640974484646</c:v>
                </c:pt>
                <c:pt idx="16">
                  <c:v>26.74482426359107</c:v>
                </c:pt>
                <c:pt idx="17">
                  <c:v>33.991772932359765</c:v>
                </c:pt>
                <c:pt idx="18">
                  <c:v>42.318235348139481</c:v>
                </c:pt>
                <c:pt idx="19">
                  <c:v>51.47393708746273</c:v>
                </c:pt>
                <c:pt idx="20">
                  <c:v>61.067810298471258</c:v>
                </c:pt>
                <c:pt idx="21">
                  <c:v>70.626333230667527</c:v>
                </c:pt>
                <c:pt idx="22">
                  <c:v>79.68284157586119</c:v>
                </c:pt>
                <c:pt idx="23">
                  <c:v>87.864162860788937</c:v>
                </c:pt>
                <c:pt idx="24">
                  <c:v>94.942598518610552</c:v>
                </c:pt>
                <c:pt idx="25">
                  <c:v>100.84166168451972</c:v>
                </c:pt>
                <c:pt idx="26">
                  <c:v>105.60629265537165</c:v>
                </c:pt>
                <c:pt idx="27">
                  <c:v>109.35825425326499</c:v>
                </c:pt>
                <c:pt idx="28">
                  <c:v>112.25418840127263</c:v>
                </c:pt>
                <c:pt idx="29">
                  <c:v>114.45503387826039</c:v>
                </c:pt>
                <c:pt idx="30">
                  <c:v>116.10801053611212</c:v>
                </c:pt>
                <c:pt idx="31">
                  <c:v>117.33853434679075</c:v>
                </c:pt>
                <c:pt idx="32">
                  <c:v>118.24853382352251</c:v>
                </c:pt>
                <c:pt idx="33">
                  <c:v>118.91821238410597</c:v>
                </c:pt>
                <c:pt idx="34">
                  <c:v>119.40926291891786</c:v>
                </c:pt>
                <c:pt idx="35">
                  <c:v>119.76838121838915</c:v>
                </c:pt>
                <c:pt idx="36">
                  <c:v>120.03050637111888</c:v>
                </c:pt>
                <c:pt idx="37">
                  <c:v>120.22156490181986</c:v>
                </c:pt>
                <c:pt idx="38">
                  <c:v>120.36068086631776</c:v>
                </c:pt>
                <c:pt idx="39">
                  <c:v>120.46189981972199</c:v>
                </c:pt>
                <c:pt idx="40">
                  <c:v>120.53550523022412</c:v>
                </c:pt>
                <c:pt idx="41">
                  <c:v>120.58900911269403</c:v>
                </c:pt>
                <c:pt idx="42">
                  <c:v>120.62788994703797</c:v>
                </c:pt>
                <c:pt idx="43">
                  <c:v>120.65613840926372</c:v>
                </c:pt>
                <c:pt idx="44">
                  <c:v>120.67665890732053</c:v>
                </c:pt>
                <c:pt idx="45">
                  <c:v>120.69156393993582</c:v>
                </c:pt>
                <c:pt idx="46">
                  <c:v>120.70238931768942</c:v>
                </c:pt>
                <c:pt idx="47">
                  <c:v>120.7102512235428</c:v>
                </c:pt>
                <c:pt idx="48">
                  <c:v>120.71596067265622</c:v>
                </c:pt>
                <c:pt idx="49">
                  <c:v>120.72010684360083</c:v>
                </c:pt>
                <c:pt idx="50">
                  <c:v>120.72311770311265</c:v>
                </c:pt>
                <c:pt idx="51">
                  <c:v>120.72530408856187</c:v>
                </c:pt>
                <c:pt idx="52">
                  <c:v>120.72689174981164</c:v>
                </c:pt>
                <c:pt idx="53">
                  <c:v>120.72804463283383</c:v>
                </c:pt>
                <c:pt idx="54">
                  <c:v>120.72888179567336</c:v>
                </c:pt>
                <c:pt idx="55">
                  <c:v>120.72948969642533</c:v>
                </c:pt>
                <c:pt idx="56">
                  <c:v>120.72993111844679</c:v>
                </c:pt>
                <c:pt idx="57">
                  <c:v>120.7302516525744</c:v>
                </c:pt>
                <c:pt idx="58">
                  <c:v>120.73048440478067</c:v>
                </c:pt>
                <c:pt idx="59">
                  <c:v>120.73065341493235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D6-4754-828B-11BEE7909AB0}"/>
            </c:ext>
          </c:extLst>
        </c:ser>
        <c:ser>
          <c:idx val="5"/>
          <c:order val="5"/>
          <c:tx>
            <c:strRef>
              <c:f>'CTI Data and Background Models'!$AG$23</c:f>
              <c:strCache>
                <c:ptCount val="1"/>
                <c:pt idx="0">
                  <c:v>Curve 3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'CTI Data and Background Models'!$A$43:$A$103</c:f>
              <c:numCache>
                <c:formatCode>0</c:formatCode>
                <c:ptCount val="6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Models'!$AG$43:$AG$103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2.4868995751603507E-13</c:v>
                </c:pt>
                <c:pt idx="7">
                  <c:v>1.5987211554602254E-12</c:v>
                </c:pt>
                <c:pt idx="8">
                  <c:v>1.0096812275151024E-11</c:v>
                </c:pt>
                <c:pt idx="9">
                  <c:v>6.3636207414674573E-11</c:v>
                </c:pt>
                <c:pt idx="10">
                  <c:v>4.0104453091771575E-10</c:v>
                </c:pt>
                <c:pt idx="11">
                  <c:v>2.5275284087911132E-9</c:v>
                </c:pt>
                <c:pt idx="12">
                  <c:v>1.5929458641039673E-8</c:v>
                </c:pt>
                <c:pt idx="13">
                  <c:v>1.0039361342251141E-7</c:v>
                </c:pt>
                <c:pt idx="14">
                  <c:v>6.327196899746923E-7</c:v>
                </c:pt>
                <c:pt idx="15">
                  <c:v>3.9876458330923015E-6</c:v>
                </c:pt>
                <c:pt idx="16">
                  <c:v>2.5131684587620384E-5</c:v>
                </c:pt>
                <c:pt idx="17">
                  <c:v>1.583891001857296E-4</c:v>
                </c:pt>
                <c:pt idx="18">
                  <c:v>9.9820697564467764E-4</c:v>
                </c:pt>
                <c:pt idx="19">
                  <c:v>6.2901802023276332E-3</c:v>
                </c:pt>
                <c:pt idx="20">
                  <c:v>3.9607084322213382E-2</c:v>
                </c:pt>
                <c:pt idx="21">
                  <c:v>0.24819549234097593</c:v>
                </c:pt>
                <c:pt idx="22">
                  <c:v>1.5099451611117871</c:v>
                </c:pt>
                <c:pt idx="23">
                  <c:v>7.8085553196310293</c:v>
                </c:pt>
                <c:pt idx="24">
                  <c:v>23.093934071670589</c:v>
                </c:pt>
                <c:pt idx="25">
                  <c:v>33.498556831006454</c:v>
                </c:pt>
                <c:pt idx="26">
                  <c:v>36.077613895823589</c:v>
                </c:pt>
                <c:pt idx="27">
                  <c:v>36.523789076767208</c:v>
                </c:pt>
                <c:pt idx="28">
                  <c:v>36.595600114640384</c:v>
                </c:pt>
                <c:pt idx="29">
                  <c:v>36.607020335057754</c:v>
                </c:pt>
                <c:pt idx="30">
                  <c:v>36.608833036274504</c:v>
                </c:pt>
                <c:pt idx="31">
                  <c:v>36.609120674016964</c:v>
                </c:pt>
                <c:pt idx="32">
                  <c:v>36.609166313903216</c:v>
                </c:pt>
                <c:pt idx="33">
                  <c:v>36.609173555592868</c:v>
                </c:pt>
                <c:pt idx="34">
                  <c:v>36.609174704631783</c:v>
                </c:pt>
                <c:pt idx="35">
                  <c:v>36.609174886949752</c:v>
                </c:pt>
                <c:pt idx="36">
                  <c:v>36.609174915878143</c:v>
                </c:pt>
                <c:pt idx="37">
                  <c:v>36.609174920468206</c:v>
                </c:pt>
                <c:pt idx="38">
                  <c:v>36.609174921196512</c:v>
                </c:pt>
                <c:pt idx="39">
                  <c:v>36.609174921312075</c:v>
                </c:pt>
                <c:pt idx="40">
                  <c:v>36.609174921330407</c:v>
                </c:pt>
                <c:pt idx="41">
                  <c:v>36.60917492133332</c:v>
                </c:pt>
                <c:pt idx="42">
                  <c:v>36.609174921333782</c:v>
                </c:pt>
                <c:pt idx="43">
                  <c:v>36.609174921333853</c:v>
                </c:pt>
                <c:pt idx="44">
                  <c:v>36.609174921333867</c:v>
                </c:pt>
                <c:pt idx="45">
                  <c:v>36.609174921333867</c:v>
                </c:pt>
                <c:pt idx="46">
                  <c:v>36.609174921333867</c:v>
                </c:pt>
                <c:pt idx="47">
                  <c:v>36.609174921333867</c:v>
                </c:pt>
                <c:pt idx="48">
                  <c:v>36.609174921333867</c:v>
                </c:pt>
                <c:pt idx="49">
                  <c:v>36.609174921333867</c:v>
                </c:pt>
                <c:pt idx="50">
                  <c:v>36.609174921333867</c:v>
                </c:pt>
                <c:pt idx="51">
                  <c:v>36.609174921333867</c:v>
                </c:pt>
                <c:pt idx="52">
                  <c:v>36.609174921333867</c:v>
                </c:pt>
                <c:pt idx="53">
                  <c:v>36.609174921333867</c:v>
                </c:pt>
                <c:pt idx="54">
                  <c:v>36.609174921333867</c:v>
                </c:pt>
                <c:pt idx="55">
                  <c:v>36.609174921333867</c:v>
                </c:pt>
                <c:pt idx="56">
                  <c:v>36.609174921333867</c:v>
                </c:pt>
                <c:pt idx="57">
                  <c:v>36.609174921333867</c:v>
                </c:pt>
                <c:pt idx="58">
                  <c:v>36.609174921333867</c:v>
                </c:pt>
                <c:pt idx="59">
                  <c:v>36.609174921333867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D6-4754-828B-11BEE7909AB0}"/>
            </c:ext>
          </c:extLst>
        </c:ser>
        <c:ser>
          <c:idx val="6"/>
          <c:order val="6"/>
          <c:tx>
            <c:strRef>
              <c:f>'CTI Data and Background Models'!$AH$23</c:f>
              <c:strCache>
                <c:ptCount val="1"/>
                <c:pt idx="0">
                  <c:v>Curve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'CTI Data and Background Models'!$A$43:$A$103</c:f>
              <c:numCache>
                <c:formatCode>0</c:formatCode>
                <c:ptCount val="6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  <c:pt idx="45">
                  <c:v>2036</c:v>
                </c:pt>
                <c:pt idx="46">
                  <c:v>2037</c:v>
                </c:pt>
                <c:pt idx="47">
                  <c:v>2038</c:v>
                </c:pt>
                <c:pt idx="48">
                  <c:v>2039</c:v>
                </c:pt>
                <c:pt idx="49">
                  <c:v>2040</c:v>
                </c:pt>
                <c:pt idx="50">
                  <c:v>2041</c:v>
                </c:pt>
                <c:pt idx="51">
                  <c:v>2042</c:v>
                </c:pt>
                <c:pt idx="52">
                  <c:v>2043</c:v>
                </c:pt>
                <c:pt idx="53">
                  <c:v>2044</c:v>
                </c:pt>
                <c:pt idx="54">
                  <c:v>2045</c:v>
                </c:pt>
                <c:pt idx="55">
                  <c:v>2046</c:v>
                </c:pt>
                <c:pt idx="56">
                  <c:v>2047</c:v>
                </c:pt>
                <c:pt idx="57">
                  <c:v>2048</c:v>
                </c:pt>
                <c:pt idx="58">
                  <c:v>2049</c:v>
                </c:pt>
                <c:pt idx="59">
                  <c:v>2050</c:v>
                </c:pt>
              </c:numCache>
            </c:numRef>
          </c:xVal>
          <c:yVal>
            <c:numRef>
              <c:f>'CTI Data and Background Models'!$AH$43:$AH$103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2.6716406864579767E-12</c:v>
                </c:pt>
                <c:pt idx="22">
                  <c:v>3.9653613725931791E-10</c:v>
                </c:pt>
                <c:pt idx="23">
                  <c:v>5.8851149731253827E-8</c:v>
                </c:pt>
                <c:pt idx="24">
                  <c:v>8.7342821792901759E-6</c:v>
                </c:pt>
                <c:pt idx="25">
                  <c:v>1.2962267787024473E-3</c:v>
                </c:pt>
                <c:pt idx="26">
                  <c:v>0.1911595466331022</c:v>
                </c:pt>
                <c:pt idx="27">
                  <c:v>14.629186420579448</c:v>
                </c:pt>
                <c:pt idx="28">
                  <c:v>29.789107197082323</c:v>
                </c:pt>
                <c:pt idx="29">
                  <c:v>29.998569023832122</c:v>
                </c:pt>
                <c:pt idx="30">
                  <c:v>29.999990357701591</c:v>
                </c:pt>
                <c:pt idx="31">
                  <c:v>29.999999935030683</c:v>
                </c:pt>
                <c:pt idx="32">
                  <c:v>29.999999999562242</c:v>
                </c:pt>
                <c:pt idx="33">
                  <c:v>29.999999999997051</c:v>
                </c:pt>
                <c:pt idx="34">
                  <c:v>29.999999999999979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D6-4754-828B-11BEE7909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100655"/>
        <c:axId val="1628725183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'CTI Data and Background Models'!$AD$23</c15:sqref>
                        </c15:formulaRef>
                      </c:ext>
                    </c:extLst>
                    <c:strCache>
                      <c:ptCount val="1"/>
                      <c:pt idx="0">
                        <c:v>Error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'CTI Data and Background Models'!$A$43:$A$103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  <c:pt idx="29">
                        <c:v>2020</c:v>
                      </c:pt>
                      <c:pt idx="30">
                        <c:v>2021</c:v>
                      </c:pt>
                      <c:pt idx="31">
                        <c:v>2022</c:v>
                      </c:pt>
                      <c:pt idx="32">
                        <c:v>2023</c:v>
                      </c:pt>
                      <c:pt idx="33">
                        <c:v>2024</c:v>
                      </c:pt>
                      <c:pt idx="34">
                        <c:v>2025</c:v>
                      </c:pt>
                      <c:pt idx="35">
                        <c:v>2026</c:v>
                      </c:pt>
                      <c:pt idx="36">
                        <c:v>2027</c:v>
                      </c:pt>
                      <c:pt idx="37">
                        <c:v>2028</c:v>
                      </c:pt>
                      <c:pt idx="38">
                        <c:v>2029</c:v>
                      </c:pt>
                      <c:pt idx="39">
                        <c:v>2030</c:v>
                      </c:pt>
                      <c:pt idx="40">
                        <c:v>2031</c:v>
                      </c:pt>
                      <c:pt idx="41">
                        <c:v>2032</c:v>
                      </c:pt>
                      <c:pt idx="42">
                        <c:v>2033</c:v>
                      </c:pt>
                      <c:pt idx="43">
                        <c:v>2034</c:v>
                      </c:pt>
                      <c:pt idx="44">
                        <c:v>2035</c:v>
                      </c:pt>
                      <c:pt idx="45">
                        <c:v>2036</c:v>
                      </c:pt>
                      <c:pt idx="46">
                        <c:v>2037</c:v>
                      </c:pt>
                      <c:pt idx="47">
                        <c:v>2038</c:v>
                      </c:pt>
                      <c:pt idx="48">
                        <c:v>2039</c:v>
                      </c:pt>
                      <c:pt idx="49">
                        <c:v>2040</c:v>
                      </c:pt>
                      <c:pt idx="50">
                        <c:v>2041</c:v>
                      </c:pt>
                      <c:pt idx="51">
                        <c:v>2042</c:v>
                      </c:pt>
                      <c:pt idx="52">
                        <c:v>2043</c:v>
                      </c:pt>
                      <c:pt idx="53">
                        <c:v>2044</c:v>
                      </c:pt>
                      <c:pt idx="54">
                        <c:v>2045</c:v>
                      </c:pt>
                      <c:pt idx="55">
                        <c:v>2046</c:v>
                      </c:pt>
                      <c:pt idx="56">
                        <c:v>2047</c:v>
                      </c:pt>
                      <c:pt idx="57">
                        <c:v>2048</c:v>
                      </c:pt>
                      <c:pt idx="58">
                        <c:v>2049</c:v>
                      </c:pt>
                      <c:pt idx="59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'CTI Data and Background Models'!$AD$43:$AD$103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1.1973059227025032E-2</c:v>
                      </c:pt>
                      <c:pt idx="1">
                        <c:v>9.5259687464167003E-3</c:v>
                      </c:pt>
                      <c:pt idx="2">
                        <c:v>0.34008426700662736</c:v>
                      </c:pt>
                      <c:pt idx="3">
                        <c:v>0.20585642135814639</c:v>
                      </c:pt>
                      <c:pt idx="4">
                        <c:v>1.4559922481141301E-3</c:v>
                      </c:pt>
                      <c:pt idx="5">
                        <c:v>8.4204289277511835E-2</c:v>
                      </c:pt>
                      <c:pt idx="6">
                        <c:v>5.3853174154041268</c:v>
                      </c:pt>
                      <c:pt idx="7">
                        <c:v>0.64569111549715574</c:v>
                      </c:pt>
                      <c:pt idx="8">
                        <c:v>1.0476108955285314E-2</c:v>
                      </c:pt>
                      <c:pt idx="9">
                        <c:v>2.2805015049374665E-2</c:v>
                      </c:pt>
                      <c:pt idx="10">
                        <c:v>1.2862022315929091</c:v>
                      </c:pt>
                      <c:pt idx="11">
                        <c:v>0.73687620025163292</c:v>
                      </c:pt>
                      <c:pt idx="12">
                        <c:v>26.530119302268993</c:v>
                      </c:pt>
                      <c:pt idx="13">
                        <c:v>2.5922000690660835E-2</c:v>
                      </c:pt>
                      <c:pt idx="14">
                        <c:v>8.6970743718411541</c:v>
                      </c:pt>
                      <c:pt idx="15">
                        <c:v>9.1550251315321489</c:v>
                      </c:pt>
                      <c:pt idx="16">
                        <c:v>1.9782245923177428E-3</c:v>
                      </c:pt>
                      <c:pt idx="17">
                        <c:v>8.5006747046701761E-2</c:v>
                      </c:pt>
                      <c:pt idx="18">
                        <c:v>0.3829894322907676</c:v>
                      </c:pt>
                      <c:pt idx="19">
                        <c:v>0.6081739966677584</c:v>
                      </c:pt>
                      <c:pt idx="20">
                        <c:v>1.9797762730181205</c:v>
                      </c:pt>
                      <c:pt idx="21">
                        <c:v>3.3337042381513813</c:v>
                      </c:pt>
                      <c:pt idx="22">
                        <c:v>0.24247212092852519</c:v>
                      </c:pt>
                      <c:pt idx="23">
                        <c:v>7.6473905519954552E-4</c:v>
                      </c:pt>
                      <c:pt idx="24">
                        <c:v>0.11300971056427099</c:v>
                      </c:pt>
                      <c:pt idx="25">
                        <c:v>0.12877864264689565</c:v>
                      </c:pt>
                      <c:pt idx="26">
                        <c:v>3.051797366059893E-2</c:v>
                      </c:pt>
                      <c:pt idx="27">
                        <c:v>7.9009204228027592</c:v>
                      </c:pt>
                      <c:pt idx="28">
                        <c:v>24.389014932866377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2ED6-4754-828B-11BEE7909AB0}"/>
                  </c:ext>
                </c:extLst>
              </c15:ser>
            </c15:filteredScatterSeries>
          </c:ext>
        </c:extLst>
      </c:scatterChart>
      <c:valAx>
        <c:axId val="1669100655"/>
        <c:scaling>
          <c:orientation val="minMax"/>
          <c:max val="2025"/>
          <c:min val="199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725183"/>
        <c:crosses val="autoZero"/>
        <c:crossBetween val="midCat"/>
      </c:valAx>
      <c:valAx>
        <c:axId val="1628725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CTI Certified Cooling Twoer</a:t>
                </a:r>
                <a:r>
                  <a:rPr lang="en-US" baseline="0"/>
                  <a:t> Product Lines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100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Market Segment per Growth Cycle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387819667577364"/>
                  <c:y val="-0.167069331363078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'CTI Data and Background Models'!$L$29:$L$40</c:f>
              <c:numCache>
                <c:formatCode>0.0</c:formatCode>
                <c:ptCount val="12"/>
                <c:pt idx="0">
                  <c:v>15.214890263191114</c:v>
                </c:pt>
                <c:pt idx="1">
                  <c:v>8.9861106754087814</c:v>
                </c:pt>
                <c:pt idx="2">
                  <c:v>25.674449084715889</c:v>
                </c:pt>
                <c:pt idx="3">
                  <c:v>4.2907833713557011</c:v>
                </c:pt>
                <c:pt idx="4">
                  <c:v>29.660001991822128</c:v>
                </c:pt>
                <c:pt idx="6">
                  <c:v>19.207144398902756</c:v>
                </c:pt>
                <c:pt idx="7">
                  <c:v>18.048889683083644</c:v>
                </c:pt>
                <c:pt idx="8">
                  <c:v>4.595166981618604</c:v>
                </c:pt>
                <c:pt idx="9">
                  <c:v>6.9451319604443142</c:v>
                </c:pt>
                <c:pt idx="10">
                  <c:v>6.1872211350655562</c:v>
                </c:pt>
                <c:pt idx="11">
                  <c:v>28.554003349493769</c:v>
                </c:pt>
              </c:numCache>
            </c:numRef>
          </c:xVal>
          <c:yVal>
            <c:numRef>
              <c:f>'CTI Data and Background Models'!$J$29:$J$40</c:f>
              <c:numCache>
                <c:formatCode>0%</c:formatCode>
                <c:ptCount val="12"/>
                <c:pt idx="0">
                  <c:v>0.27272727272727271</c:v>
                </c:pt>
                <c:pt idx="1">
                  <c:v>7.1478962567329482E-2</c:v>
                </c:pt>
                <c:pt idx="2">
                  <c:v>0.83708795479103792</c:v>
                </c:pt>
                <c:pt idx="3">
                  <c:v>0.36626534915012771</c:v>
                </c:pt>
                <c:pt idx="4">
                  <c:v>7.210363926114878E-2</c:v>
                </c:pt>
                <c:pt idx="6">
                  <c:v>0.18066123277727097</c:v>
                </c:pt>
                <c:pt idx="7">
                  <c:v>0.44746810526905423</c:v>
                </c:pt>
                <c:pt idx="8">
                  <c:v>0.11416290631966934</c:v>
                </c:pt>
                <c:pt idx="9">
                  <c:v>9.1433082641632538E-2</c:v>
                </c:pt>
                <c:pt idx="10">
                  <c:v>7.550155482745563E-2</c:v>
                </c:pt>
                <c:pt idx="11">
                  <c:v>0.59579134698136216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4D-4857-B522-0EF9F05F38FC}"/>
            </c:ext>
          </c:extLst>
        </c:ser>
        <c:ser>
          <c:idx val="0"/>
          <c:order val="1"/>
          <c:tx>
            <c:v>Average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'CTI Data and Background Models'!$L$29</c:f>
              <c:numCache>
                <c:formatCode>0.0</c:formatCode>
                <c:ptCount val="1"/>
                <c:pt idx="0">
                  <c:v>15.214890263191114</c:v>
                </c:pt>
              </c:numCache>
            </c:numRef>
          </c:xVal>
          <c:yVal>
            <c:numRef>
              <c:f>'CTI Data and Background Models'!$J$29</c:f>
              <c:numCache>
                <c:formatCode>0%</c:formatCode>
                <c:ptCount val="1"/>
                <c:pt idx="0">
                  <c:v>0.27272727272727271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4D-4857-B522-0EF9F05F3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651552"/>
        <c:axId val="1336775232"/>
      </c:scatterChart>
      <c:valAx>
        <c:axId val="132865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775232"/>
        <c:crosses val="autoZero"/>
        <c:crossBetween val="midCat"/>
      </c:valAx>
      <c:valAx>
        <c:axId val="13367752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651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Cooling Tower &amp; Alt-Tech Water Use Forecasts to 2040</a:t>
            </a:r>
          </a:p>
          <a:p>
            <a:pPr>
              <a:defRPr sz="1600"/>
            </a:pPr>
            <a:r>
              <a:rPr lang="en-US" sz="1600"/>
              <a:t>Baseline (Blue), Scenario 1 (Green), &amp; Scenario 2 (Purple)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7"/>
          <c:order val="0"/>
          <c:tx>
            <c:v>Baseline Water Use Forecast</c:v>
          </c:tx>
          <c:spPr>
            <a:ln w="50800" cap="rnd">
              <a:solidFill>
                <a:srgbClr val="0070C0"/>
              </a:solidFill>
              <a:round/>
            </a:ln>
            <a:effectLst>
              <a:glow rad="25400">
                <a:srgbClr val="4472C4">
                  <a:satMod val="175000"/>
                  <a:alpha val="40000"/>
                </a:srgbClr>
              </a:glow>
            </a:effectLst>
          </c:spPr>
          <c:marker>
            <c:symbol val="none"/>
          </c:marker>
          <c:xVal>
            <c:numRef>
              <c:f>'Scenario 1 Calcs'!$A$12:$A$52</c:f>
              <c:numCache>
                <c:formatCode>0</c:formatCode>
                <c:ptCount val="41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'Scenario 1 Calcs'!$D$12:$D$52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3E-45B9-8552-F024B378A6AF}"/>
            </c:ext>
          </c:extLst>
        </c:ser>
        <c:ser>
          <c:idx val="6"/>
          <c:order val="1"/>
          <c:tx>
            <c:v>Scenario 1 Water Use Forecast</c:v>
          </c:tx>
          <c:spPr>
            <a:ln w="38100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'Scenario 1 Calcs'!$AY$103:$AY$143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'Scenario 1 Calcs'!$AW$103:$AW$143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00B050">
                    <a:alpha val="75000"/>
                  </a:srgbClr>
                </a:solidFill>
                <a:prstDash val="sysDot"/>
                <a:round/>
                <a:headEnd w="lg" len="lg"/>
              </a:ln>
              <a:effectLst>
                <a:glow rad="38100">
                  <a:srgbClr val="00B050">
                    <a:alpha val="36000"/>
                  </a:srgbClr>
                </a:glow>
              </a:effectLst>
            </c:spPr>
          </c:errBars>
          <c:xVal>
            <c:numRef>
              <c:f>'Scenario 1 Calcs'!$A$12:$A$52</c:f>
              <c:numCache>
                <c:formatCode>0</c:formatCode>
                <c:ptCount val="41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'Scenario 1 Calcs'!$AX$12:$AX$52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7F3E-45B9-8552-F024B378A6AF}"/>
            </c:ext>
          </c:extLst>
        </c:ser>
        <c:ser>
          <c:idx val="0"/>
          <c:order val="2"/>
          <c:tx>
            <c:v>Scenario 2 Water Use Forecast</c:v>
          </c:tx>
          <c:spPr>
            <a:ln w="3810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'Scenario 2 Calcs'!$AY$103:$AY$143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'Scenario 2 Calcs'!$AW$103:$AW$143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7030A0">
                    <a:alpha val="75000"/>
                  </a:srgbClr>
                </a:solidFill>
                <a:prstDash val="sysDot"/>
                <a:round/>
              </a:ln>
              <a:effectLst>
                <a:glow rad="25400">
                  <a:srgbClr val="7030A0">
                    <a:alpha val="25000"/>
                  </a:srgbClr>
                </a:glow>
              </a:effectLst>
            </c:spPr>
          </c:errBars>
          <c:xVal>
            <c:numRef>
              <c:f>'Scenario 2 Calcs'!$A$12:$A$52</c:f>
              <c:numCache>
                <c:formatCode>0</c:formatCode>
                <c:ptCount val="4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'Scenario 2 Calcs'!$AX$12:$AX$52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3E-45B9-8552-F024B378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23759"/>
        <c:axId val="218202751"/>
        <c:extLst/>
      </c:scatterChart>
      <c:scatterChart>
        <c:scatterStyle val="smoothMarker"/>
        <c:varyColors val="0"/>
        <c:ser>
          <c:idx val="1"/>
          <c:order val="3"/>
          <c:tx>
            <c:strRef>
              <c:f>'Scenario 1 Calcs'!$DJ$9</c:f>
              <c:strCache>
                <c:ptCount val="1"/>
                <c:pt idx="0">
                  <c:v>Increased Energy Consumption Scenario 1</c:v>
                </c:pt>
              </c:strCache>
            </c:strRef>
          </c:tx>
          <c:spPr>
            <a:ln w="2222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'Scenario 1 Calcs'!$A$10:$A$50</c:f>
              <c:numCache>
                <c:formatCode>0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'Scenario 1 Calcs'!$DJ$10:$DJ$50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A5-4C50-AEB0-040764813FBD}"/>
            </c:ext>
          </c:extLst>
        </c:ser>
        <c:ser>
          <c:idx val="2"/>
          <c:order val="4"/>
          <c:tx>
            <c:strRef>
              <c:f>'Scenario 2 Calcs'!$DJ$9</c:f>
              <c:strCache>
                <c:ptCount val="1"/>
                <c:pt idx="0">
                  <c:v>Increased Energy Consumption Scenario 2</c:v>
                </c:pt>
              </c:strCache>
            </c:strRef>
          </c:tx>
          <c:spPr>
            <a:ln w="2222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Calcs'!$DJ$10:$DJ$50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BA5-4C50-AEB0-04076481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103216"/>
        <c:axId val="1281121936"/>
      </c:scatterChart>
      <c:valAx>
        <c:axId val="305423759"/>
        <c:scaling>
          <c:orientation val="minMax"/>
          <c:max val="2040"/>
          <c:min val="202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02751"/>
        <c:crosses val="autoZero"/>
        <c:crossBetween val="midCat"/>
      </c:valAx>
      <c:valAx>
        <c:axId val="21820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Cooling Tower Annual Water Use (Mgal/year)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23759"/>
        <c:crosses val="autoZero"/>
        <c:crossBetween val="midCat"/>
      </c:valAx>
      <c:valAx>
        <c:axId val="1281121936"/>
        <c:scaling>
          <c:orientation val="minMax"/>
          <c:max val="1700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 per year Increase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103216"/>
        <c:crosses val="max"/>
        <c:crossBetween val="midCat"/>
      </c:valAx>
      <c:valAx>
        <c:axId val="12811032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281121936"/>
        <c:crosses val="autoZero"/>
        <c:crossBetween val="midCat"/>
      </c:valAx>
      <c:spPr>
        <a:noFill/>
        <a:ln>
          <a:solidFill>
            <a:schemeClr val="accent3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Cooling Tower Alt-Tech Cumulative Increased Total Investment Cost Estimate to 2040</a:t>
            </a:r>
          </a:p>
          <a:p>
            <a:pPr>
              <a:defRPr/>
            </a:pPr>
            <a:r>
              <a:rPr lang="en-US"/>
              <a:t>Scenario 1 (Green) &amp; Scenario 2 (Purple)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8"/>
          <c:order val="0"/>
          <c:tx>
            <c:v>Scenario 1 Alt-Tech Cumulative Cost</c:v>
          </c:tx>
          <c:spPr>
            <a:ln w="3810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'Scenario 1 Calcs'!$A$10:$A$50</c:f>
              <c:numCache>
                <c:formatCode>0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'Scenario 1 Calcs'!$CV$10:$CV$50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9A-49EF-BC0F-39968AFA5B04}"/>
            </c:ext>
          </c:extLst>
        </c:ser>
        <c:ser>
          <c:idx val="15"/>
          <c:order val="1"/>
          <c:tx>
            <c:v>Scenario 2 Alt-Tech Cumulative Cost</c:v>
          </c:tx>
          <c:spPr>
            <a:ln w="3810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Calcs'!$CV$10:$CV$50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9A-49EF-BC0F-39968AFA5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864895"/>
        <c:axId val="1876869887"/>
        <c:extLst/>
      </c:scatterChart>
      <c:valAx>
        <c:axId val="187686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Increased Investment (fixed USD2020)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64895"/>
        <c:crosses val="autoZero"/>
        <c:crossBetween val="midCat"/>
      </c:valAx>
      <c:valAx>
        <c:axId val="1876864895"/>
        <c:scaling>
          <c:orientation val="minMax"/>
          <c:max val="2040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69887"/>
        <c:crossesAt val="0"/>
        <c:crossBetween val="midCat"/>
      </c:valAx>
      <c:spPr>
        <a:noFill/>
        <a:ln>
          <a:solidFill>
            <a:schemeClr val="accent3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Cooling Tower Alt-Tech Annual Increased Total Investment Cost Estimate to 2040</a:t>
            </a:r>
          </a:p>
          <a:p>
            <a:pPr>
              <a:defRPr/>
            </a:pPr>
            <a:r>
              <a:rPr lang="en-US"/>
              <a:t>Scenario 1 (Green) &amp; Scenario 2 (Purple)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Scenario 1 Alt-Tech Annual Cost</c:v>
          </c:tx>
          <c:spPr>
            <a:ln w="3810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'Scenario 1 Calcs'!$A$10:$A$50</c:f>
              <c:numCache>
                <c:formatCode>0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'Scenario 1 Calcs'!$CV$56:$CV$96</c:f>
              <c:numCache>
                <c:formatCode>"$"#,##0</c:formatCode>
                <c:ptCount val="4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21-4E06-B52C-4219B8272E6B}"/>
            </c:ext>
          </c:extLst>
        </c:ser>
        <c:ser>
          <c:idx val="16"/>
          <c:order val="1"/>
          <c:tx>
            <c:v>Scenario 2 Alt-Tech Annual Cost</c:v>
          </c:tx>
          <c:spPr>
            <a:ln w="3810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Calcs'!$CV$56:$CV$96</c:f>
              <c:numCache>
                <c:formatCode>"$"#,##0</c:formatCode>
                <c:ptCount val="4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21-4E06-B52C-4219B8272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864895"/>
        <c:axId val="1876869887"/>
        <c:extLst/>
      </c:scatterChart>
      <c:valAx>
        <c:axId val="187686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Increased Investment (fixed USD2020)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64895"/>
        <c:crosses val="autoZero"/>
        <c:crossBetween val="midCat"/>
      </c:valAx>
      <c:valAx>
        <c:axId val="1876864895"/>
        <c:scaling>
          <c:orientation val="minMax"/>
          <c:max val="2040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69887"/>
        <c:crossesAt val="0"/>
        <c:crossBetween val="midCat"/>
      </c:valAx>
      <c:spPr>
        <a:noFill/>
        <a:ln>
          <a:solidFill>
            <a:schemeClr val="accent3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27"/>
          <c:order val="0"/>
          <c:tx>
            <c:v>Baseline Water Use Forecast</c:v>
          </c:tx>
          <c:spPr>
            <a:ln w="50800" cap="rnd">
              <a:solidFill>
                <a:srgbClr val="0070C0"/>
              </a:solidFill>
              <a:round/>
            </a:ln>
            <a:effectLst>
              <a:glow rad="25400">
                <a:srgbClr val="4472C4">
                  <a:satMod val="175000"/>
                  <a:alpha val="40000"/>
                </a:srgbClr>
              </a:glow>
            </a:effectLst>
          </c:spPr>
          <c:marker>
            <c:symbol val="none"/>
          </c:marker>
          <c:xVal>
            <c:numRef>
              <c:f>'Scenario 1 Calcs'!$A$12:$A$52</c:f>
              <c:numCache>
                <c:formatCode>0</c:formatCode>
                <c:ptCount val="41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'Scenario 1 Calcs'!$D$12:$D$52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3E-45B9-8552-F024B378A6AF}"/>
            </c:ext>
          </c:extLst>
        </c:ser>
        <c:ser>
          <c:idx val="6"/>
          <c:order val="1"/>
          <c:tx>
            <c:v>Scenario 1 Water Use Forecast</c:v>
          </c:tx>
          <c:spPr>
            <a:ln w="38100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'Scenario 1 Calcs'!$AY$103:$AY$143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'Scenario 1 Calcs'!$AW$103:$AW$143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00B050">
                    <a:alpha val="75000"/>
                  </a:srgbClr>
                </a:solidFill>
                <a:prstDash val="sysDot"/>
                <a:round/>
                <a:headEnd w="lg" len="lg"/>
              </a:ln>
              <a:effectLst>
                <a:glow rad="25400">
                  <a:srgbClr val="00B050">
                    <a:alpha val="36000"/>
                  </a:srgbClr>
                </a:glow>
              </a:effectLst>
            </c:spPr>
          </c:errBars>
          <c:xVal>
            <c:numRef>
              <c:f>'Scenario 1 Calcs'!$A$12:$A$52</c:f>
              <c:numCache>
                <c:formatCode>0</c:formatCode>
                <c:ptCount val="41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'Scenario 1 Calcs'!$AX$12:$AX$52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7F3E-45B9-8552-F024B378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23759"/>
        <c:axId val="218202751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2"/>
                <c:tx>
                  <c:v>Scenario 2 Water Use Forecast</c:v>
                </c:tx>
                <c:spPr>
                  <a:ln w="38100" cap="rnd">
                    <a:solidFill>
                      <a:srgbClr val="7030A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'Scenario 2 Calcs'!$AY$103:$AY$143</c15:sqref>
                          </c15:formulaRef>
                        </c:ext>
                      </c:extLst>
                      <c:numCache>
                        <c:formatCode>General</c:formatCode>
                        <c:ptCount val="41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  <c:pt idx="4">
                          <c:v>0</c:v>
                        </c:pt>
                        <c:pt idx="5">
                          <c:v>0</c:v>
                        </c:pt>
                        <c:pt idx="6">
                          <c:v>0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  <c:pt idx="20">
                          <c:v>0</c:v>
                        </c:pt>
                        <c:pt idx="21">
                          <c:v>0</c:v>
                        </c:pt>
                        <c:pt idx="22">
                          <c:v>0</c:v>
                        </c:pt>
                        <c:pt idx="23">
                          <c:v>0</c:v>
                        </c:pt>
                        <c:pt idx="24">
                          <c:v>0</c:v>
                        </c:pt>
                        <c:pt idx="25">
                          <c:v>0</c:v>
                        </c:pt>
                        <c:pt idx="26">
                          <c:v>0</c:v>
                        </c:pt>
                        <c:pt idx="27">
                          <c:v>0</c:v>
                        </c:pt>
                        <c:pt idx="28">
                          <c:v>0</c:v>
                        </c:pt>
                        <c:pt idx="29">
                          <c:v>0</c:v>
                        </c:pt>
                        <c:pt idx="30">
                          <c:v>0</c:v>
                        </c:pt>
                        <c:pt idx="31">
                          <c:v>0</c:v>
                        </c:pt>
                        <c:pt idx="32">
                          <c:v>0</c:v>
                        </c:pt>
                        <c:pt idx="33">
                          <c:v>0</c:v>
                        </c:pt>
                        <c:pt idx="34">
                          <c:v>0</c:v>
                        </c:pt>
                        <c:pt idx="35">
                          <c:v>0</c:v>
                        </c:pt>
                        <c:pt idx="36">
                          <c:v>0</c:v>
                        </c:pt>
                        <c:pt idx="37">
                          <c:v>0</c:v>
                        </c:pt>
                        <c:pt idx="38">
                          <c:v>0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'Scenario 2 Calcs'!$AW$103:$AW$143</c15:sqref>
                          </c15:formulaRef>
                        </c:ext>
                      </c:extLst>
                      <c:numCache>
                        <c:formatCode>General</c:formatCode>
                        <c:ptCount val="41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  <c:pt idx="4">
                          <c:v>0</c:v>
                        </c:pt>
                        <c:pt idx="5">
                          <c:v>0</c:v>
                        </c:pt>
                        <c:pt idx="6">
                          <c:v>0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  <c:pt idx="20">
                          <c:v>0</c:v>
                        </c:pt>
                        <c:pt idx="21">
                          <c:v>0</c:v>
                        </c:pt>
                        <c:pt idx="22">
                          <c:v>0</c:v>
                        </c:pt>
                        <c:pt idx="23">
                          <c:v>0</c:v>
                        </c:pt>
                        <c:pt idx="24">
                          <c:v>0</c:v>
                        </c:pt>
                        <c:pt idx="25">
                          <c:v>0</c:v>
                        </c:pt>
                        <c:pt idx="26">
                          <c:v>0</c:v>
                        </c:pt>
                        <c:pt idx="27">
                          <c:v>0</c:v>
                        </c:pt>
                        <c:pt idx="28">
                          <c:v>0</c:v>
                        </c:pt>
                        <c:pt idx="29">
                          <c:v>0</c:v>
                        </c:pt>
                        <c:pt idx="30">
                          <c:v>0</c:v>
                        </c:pt>
                        <c:pt idx="31">
                          <c:v>0</c:v>
                        </c:pt>
                        <c:pt idx="32">
                          <c:v>0</c:v>
                        </c:pt>
                        <c:pt idx="33">
                          <c:v>0</c:v>
                        </c:pt>
                        <c:pt idx="34">
                          <c:v>0</c:v>
                        </c:pt>
                        <c:pt idx="35">
                          <c:v>0</c:v>
                        </c:pt>
                        <c:pt idx="36">
                          <c:v>0</c:v>
                        </c:pt>
                        <c:pt idx="37">
                          <c:v>0</c:v>
                        </c:pt>
                        <c:pt idx="38">
                          <c:v>0</c:v>
                        </c:pt>
                      </c:numCache>
                    </c:numRef>
                  </c:minus>
                  <c:spPr>
                    <a:noFill/>
                    <a:ln w="12700" cap="flat" cmpd="sng" algn="ctr">
                      <a:solidFill>
                        <a:srgbClr val="7030A0">
                          <a:alpha val="75000"/>
                        </a:srgbClr>
                      </a:solidFill>
                      <a:prstDash val="sysDot"/>
                      <a:round/>
                    </a:ln>
                    <a:effectLst>
                      <a:glow rad="25400">
                        <a:srgbClr val="7030A0">
                          <a:alpha val="25000"/>
                        </a:srgbClr>
                      </a:glow>
                    </a:effectLst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'Scenario 2 Calcs'!$A$12:$A$52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  <c:pt idx="12">
                        <c:v>2024</c:v>
                      </c:pt>
                      <c:pt idx="13">
                        <c:v>2025</c:v>
                      </c:pt>
                      <c:pt idx="14">
                        <c:v>2026</c:v>
                      </c:pt>
                      <c:pt idx="15">
                        <c:v>2027</c:v>
                      </c:pt>
                      <c:pt idx="16">
                        <c:v>2028</c:v>
                      </c:pt>
                      <c:pt idx="17">
                        <c:v>2029</c:v>
                      </c:pt>
                      <c:pt idx="18">
                        <c:v>2030</c:v>
                      </c:pt>
                      <c:pt idx="19">
                        <c:v>2031</c:v>
                      </c:pt>
                      <c:pt idx="20">
                        <c:v>2032</c:v>
                      </c:pt>
                      <c:pt idx="21">
                        <c:v>2033</c:v>
                      </c:pt>
                      <c:pt idx="22">
                        <c:v>2034</c:v>
                      </c:pt>
                      <c:pt idx="23">
                        <c:v>2035</c:v>
                      </c:pt>
                      <c:pt idx="24">
                        <c:v>2036</c:v>
                      </c:pt>
                      <c:pt idx="25">
                        <c:v>2037</c:v>
                      </c:pt>
                      <c:pt idx="26">
                        <c:v>2038</c:v>
                      </c:pt>
                      <c:pt idx="27">
                        <c:v>2039</c:v>
                      </c:pt>
                      <c:pt idx="28">
                        <c:v>2040</c:v>
                      </c:pt>
                      <c:pt idx="29">
                        <c:v>2041</c:v>
                      </c:pt>
                      <c:pt idx="30">
                        <c:v>2042</c:v>
                      </c:pt>
                      <c:pt idx="31">
                        <c:v>2043</c:v>
                      </c:pt>
                      <c:pt idx="32">
                        <c:v>2044</c:v>
                      </c:pt>
                      <c:pt idx="33">
                        <c:v>2045</c:v>
                      </c:pt>
                      <c:pt idx="34">
                        <c:v>2046</c:v>
                      </c:pt>
                      <c:pt idx="35">
                        <c:v>2047</c:v>
                      </c:pt>
                      <c:pt idx="36">
                        <c:v>2048</c:v>
                      </c:pt>
                      <c:pt idx="37">
                        <c:v>2049</c:v>
                      </c:pt>
                      <c:pt idx="38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2 Calcs'!$AX$12:$AX$52</c15:sqref>
                        </c15:formulaRef>
                      </c:ext>
                    </c:extLst>
                    <c:numCache>
                      <c:formatCode>0.0</c:formatCode>
                      <c:ptCount val="4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7F3E-45B9-8552-F024B378A6AF}"/>
                  </c:ext>
                </c:extLst>
              </c15:ser>
            </c15:filteredScatterSeries>
          </c:ext>
        </c:extLst>
      </c:scatterChart>
      <c:valAx>
        <c:axId val="305423759"/>
        <c:scaling>
          <c:orientation val="minMax"/>
          <c:max val="2040"/>
          <c:min val="202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02751"/>
        <c:crosses val="autoZero"/>
        <c:crossBetween val="midCat"/>
      </c:valAx>
      <c:valAx>
        <c:axId val="21820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Water Use Scenario 1 (Mgal/year)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23759"/>
        <c:crosses val="autoZero"/>
        <c:crossBetween val="midCat"/>
      </c:valAx>
      <c:spPr>
        <a:noFill/>
        <a:ln>
          <a:solidFill>
            <a:schemeClr val="accent3"/>
          </a:solidFill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27"/>
          <c:order val="0"/>
          <c:tx>
            <c:v>Baseline Water Use Forecast</c:v>
          </c:tx>
          <c:spPr>
            <a:ln w="50800" cap="rnd">
              <a:solidFill>
                <a:srgbClr val="0070C0"/>
              </a:solidFill>
              <a:round/>
            </a:ln>
            <a:effectLst>
              <a:glow rad="25400">
                <a:srgbClr val="4472C4">
                  <a:satMod val="175000"/>
                  <a:alpha val="40000"/>
                </a:srgbClr>
              </a:glow>
            </a:effectLst>
          </c:spPr>
          <c:marker>
            <c:symbol val="none"/>
          </c:marker>
          <c:xVal>
            <c:numRef>
              <c:f>'Scenario 1 Calcs'!$A$12:$A$52</c:f>
              <c:numCache>
                <c:formatCode>0</c:formatCode>
                <c:ptCount val="41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'Scenario 1 Calcs'!$D$12:$D$52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3E-45B9-8552-F024B378A6AF}"/>
            </c:ext>
          </c:extLst>
        </c:ser>
        <c:ser>
          <c:idx val="0"/>
          <c:order val="2"/>
          <c:tx>
            <c:v>Scenario 2 Water Use Forecast</c:v>
          </c:tx>
          <c:spPr>
            <a:ln w="3810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'Scenario 2 Calcs'!$AY$103:$AY$143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  <c:extLst xmlns:c15="http://schemas.microsoft.com/office/drawing/2012/chart"/>
              </c:numRef>
            </c:plus>
            <c:minus>
              <c:numRef>
                <c:f>'Scenario 2 Calcs'!$AW$103:$AW$143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  <c:extLst xmlns:c15="http://schemas.microsoft.com/office/drawing/2012/chart"/>
              </c:numRef>
            </c:minus>
            <c:spPr>
              <a:noFill/>
              <a:ln w="12700" cap="flat" cmpd="sng" algn="ctr">
                <a:solidFill>
                  <a:srgbClr val="7030A0">
                    <a:alpha val="75000"/>
                  </a:srgbClr>
                </a:solidFill>
                <a:prstDash val="sysDot"/>
                <a:round/>
              </a:ln>
              <a:effectLst>
                <a:glow rad="25400">
                  <a:srgbClr val="7030A0">
                    <a:alpha val="25000"/>
                  </a:srgbClr>
                </a:glow>
              </a:effectLst>
            </c:spPr>
          </c:errBars>
          <c:xVal>
            <c:numRef>
              <c:f>'Scenario 2 Calcs'!$A$12:$A$52</c:f>
              <c:numCache>
                <c:formatCode>0</c:formatCode>
                <c:ptCount val="4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'Scenario 2 Calcs'!$AX$12:$AX$52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7F3E-45B9-8552-F024B378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23759"/>
        <c:axId val="218202751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1"/>
                <c:tx>
                  <c:v>Scenario 1 Water Use Forecast</c:v>
                </c:tx>
                <c:spPr>
                  <a:ln w="38100" cap="rnd">
                    <a:solidFill>
                      <a:srgbClr val="00B05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'Scenario 1 Calcs'!$AY$103:$AY$143</c15:sqref>
                          </c15:formulaRef>
                        </c:ext>
                      </c:extLst>
                      <c:numCache>
                        <c:formatCode>General</c:formatCode>
                        <c:ptCount val="41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  <c:pt idx="4">
                          <c:v>0</c:v>
                        </c:pt>
                        <c:pt idx="5">
                          <c:v>0</c:v>
                        </c:pt>
                        <c:pt idx="6">
                          <c:v>0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  <c:pt idx="20">
                          <c:v>0</c:v>
                        </c:pt>
                        <c:pt idx="21">
                          <c:v>0</c:v>
                        </c:pt>
                        <c:pt idx="22">
                          <c:v>0</c:v>
                        </c:pt>
                        <c:pt idx="23">
                          <c:v>0</c:v>
                        </c:pt>
                        <c:pt idx="24">
                          <c:v>0</c:v>
                        </c:pt>
                        <c:pt idx="25">
                          <c:v>0</c:v>
                        </c:pt>
                        <c:pt idx="26">
                          <c:v>0</c:v>
                        </c:pt>
                        <c:pt idx="27">
                          <c:v>0</c:v>
                        </c:pt>
                        <c:pt idx="28">
                          <c:v>0</c:v>
                        </c:pt>
                        <c:pt idx="29">
                          <c:v>0</c:v>
                        </c:pt>
                        <c:pt idx="30">
                          <c:v>0</c:v>
                        </c:pt>
                        <c:pt idx="31">
                          <c:v>0</c:v>
                        </c:pt>
                        <c:pt idx="32">
                          <c:v>0</c:v>
                        </c:pt>
                        <c:pt idx="33">
                          <c:v>0</c:v>
                        </c:pt>
                        <c:pt idx="34">
                          <c:v>0</c:v>
                        </c:pt>
                        <c:pt idx="35">
                          <c:v>0</c:v>
                        </c:pt>
                        <c:pt idx="36">
                          <c:v>0</c:v>
                        </c:pt>
                        <c:pt idx="37">
                          <c:v>0</c:v>
                        </c:pt>
                        <c:pt idx="38">
                          <c:v>0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'Scenario 1 Calcs'!$AW$103:$AW$143</c15:sqref>
                          </c15:formulaRef>
                        </c:ext>
                      </c:extLst>
                      <c:numCache>
                        <c:formatCode>General</c:formatCode>
                        <c:ptCount val="41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  <c:pt idx="4">
                          <c:v>0</c:v>
                        </c:pt>
                        <c:pt idx="5">
                          <c:v>0</c:v>
                        </c:pt>
                        <c:pt idx="6">
                          <c:v>0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  <c:pt idx="20">
                          <c:v>0</c:v>
                        </c:pt>
                        <c:pt idx="21">
                          <c:v>0</c:v>
                        </c:pt>
                        <c:pt idx="22">
                          <c:v>0</c:v>
                        </c:pt>
                        <c:pt idx="23">
                          <c:v>0</c:v>
                        </c:pt>
                        <c:pt idx="24">
                          <c:v>0</c:v>
                        </c:pt>
                        <c:pt idx="25">
                          <c:v>0</c:v>
                        </c:pt>
                        <c:pt idx="26">
                          <c:v>0</c:v>
                        </c:pt>
                        <c:pt idx="27">
                          <c:v>0</c:v>
                        </c:pt>
                        <c:pt idx="28">
                          <c:v>0</c:v>
                        </c:pt>
                        <c:pt idx="29">
                          <c:v>0</c:v>
                        </c:pt>
                        <c:pt idx="30">
                          <c:v>0</c:v>
                        </c:pt>
                        <c:pt idx="31">
                          <c:v>0</c:v>
                        </c:pt>
                        <c:pt idx="32">
                          <c:v>0</c:v>
                        </c:pt>
                        <c:pt idx="33">
                          <c:v>0</c:v>
                        </c:pt>
                        <c:pt idx="34">
                          <c:v>0</c:v>
                        </c:pt>
                        <c:pt idx="35">
                          <c:v>0</c:v>
                        </c:pt>
                        <c:pt idx="36">
                          <c:v>0</c:v>
                        </c:pt>
                        <c:pt idx="37">
                          <c:v>0</c:v>
                        </c:pt>
                        <c:pt idx="38">
                          <c:v>0</c:v>
                        </c:pt>
                      </c:numCache>
                    </c:numRef>
                  </c:minus>
                  <c:spPr>
                    <a:noFill/>
                    <a:ln w="12700" cap="flat" cmpd="sng" algn="ctr">
                      <a:solidFill>
                        <a:srgbClr val="00B050">
                          <a:alpha val="75000"/>
                        </a:srgbClr>
                      </a:solidFill>
                      <a:prstDash val="sysDot"/>
                      <a:round/>
                      <a:headEnd w="lg" len="lg"/>
                    </a:ln>
                    <a:effectLst>
                      <a:glow rad="38100">
                        <a:srgbClr val="00B050">
                          <a:alpha val="36000"/>
                        </a:srgbClr>
                      </a:glow>
                    </a:effectLst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'Scenario 1 Calcs'!$A$12:$A$52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-8</c:v>
                      </c:pt>
                      <c:pt idx="1">
                        <c:v>-7</c:v>
                      </c:pt>
                      <c:pt idx="2">
                        <c:v>-6</c:v>
                      </c:pt>
                      <c:pt idx="3">
                        <c:v>-5</c:v>
                      </c:pt>
                      <c:pt idx="4">
                        <c:v>-4</c:v>
                      </c:pt>
                      <c:pt idx="5">
                        <c:v>-3</c:v>
                      </c:pt>
                      <c:pt idx="6">
                        <c:v>-2</c:v>
                      </c:pt>
                      <c:pt idx="7">
                        <c:v>-1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13</c:v>
                      </c:pt>
                      <c:pt idx="22">
                        <c:v>14</c:v>
                      </c:pt>
                      <c:pt idx="23">
                        <c:v>15</c:v>
                      </c:pt>
                      <c:pt idx="24">
                        <c:v>16</c:v>
                      </c:pt>
                      <c:pt idx="25">
                        <c:v>17</c:v>
                      </c:pt>
                      <c:pt idx="26">
                        <c:v>18</c:v>
                      </c:pt>
                      <c:pt idx="27">
                        <c:v>19</c:v>
                      </c:pt>
                      <c:pt idx="28">
                        <c:v>20</c:v>
                      </c:pt>
                      <c:pt idx="29">
                        <c:v>21</c:v>
                      </c:pt>
                      <c:pt idx="30">
                        <c:v>22</c:v>
                      </c:pt>
                      <c:pt idx="31">
                        <c:v>23</c:v>
                      </c:pt>
                      <c:pt idx="32">
                        <c:v>24</c:v>
                      </c:pt>
                      <c:pt idx="33">
                        <c:v>25</c:v>
                      </c:pt>
                      <c:pt idx="34">
                        <c:v>26</c:v>
                      </c:pt>
                      <c:pt idx="35">
                        <c:v>27</c:v>
                      </c:pt>
                      <c:pt idx="36">
                        <c:v>28</c:v>
                      </c:pt>
                      <c:pt idx="37">
                        <c:v>29</c:v>
                      </c:pt>
                      <c:pt idx="38">
                        <c:v>30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1 Calcs'!$AX$12:$AX$52</c15:sqref>
                        </c15:formulaRef>
                      </c:ext>
                    </c:extLst>
                    <c:numCache>
                      <c:formatCode>0.0</c:formatCode>
                      <c:ptCount val="4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7F3E-45B9-8552-F024B378A6AF}"/>
                  </c:ext>
                </c:extLst>
              </c15:ser>
            </c15:filteredScatterSeries>
          </c:ext>
        </c:extLst>
      </c:scatterChart>
      <c:valAx>
        <c:axId val="305423759"/>
        <c:scaling>
          <c:orientation val="minMax"/>
          <c:max val="2040"/>
          <c:min val="202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02751"/>
        <c:crosses val="autoZero"/>
        <c:crossBetween val="midCat"/>
      </c:valAx>
      <c:valAx>
        <c:axId val="21820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Water</a:t>
                </a:r>
                <a:r>
                  <a:rPr lang="en-US" baseline="0"/>
                  <a:t> Use Scenario 2 (Mgal/year)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23759"/>
        <c:crosses val="autoZero"/>
        <c:crossBetween val="midCat"/>
      </c:valAx>
      <c:spPr>
        <a:noFill/>
        <a:ln>
          <a:solidFill>
            <a:schemeClr val="accent3"/>
          </a:solidFill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CT</a:t>
            </a:r>
            <a:r>
              <a:rPr lang="en-US" baseline="0"/>
              <a:t> Water Quality Tech Water Savings Senario 1 Forecasts to 2040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'Scenario 1 Calcs'!$W$9</c:f>
              <c:strCache>
                <c:ptCount val="1"/>
                <c:pt idx="0">
                  <c:v>Mid Savings Mid Market Total Water Savings Scenario 1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'Scenario 1 Calcs'!$A$10:$A$50</c:f>
              <c:numCache>
                <c:formatCode>0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'Scenario 1 Calcs'!$W$10:$W$50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13-48CC-BB48-C32DB367BF72}"/>
            </c:ext>
          </c:extLst>
        </c:ser>
        <c:ser>
          <c:idx val="1"/>
          <c:order val="1"/>
          <c:tx>
            <c:strRef>
              <c:f>'Scenario 1 Calcs'!$AH$9</c:f>
              <c:strCache>
                <c:ptCount val="1"/>
                <c:pt idx="0">
                  <c:v>High Savings Fast Market Total Water Savings Scenario 1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'Scenario 1 Calcs'!$A$10:$A$50</c:f>
              <c:numCache>
                <c:formatCode>0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'Scenario 1 Calcs'!$AH$10:$AH$50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13-48CC-BB48-C32DB367BF72}"/>
            </c:ext>
          </c:extLst>
        </c:ser>
        <c:ser>
          <c:idx val="2"/>
          <c:order val="2"/>
          <c:tx>
            <c:strRef>
              <c:f>'Scenario 1 Calcs'!$AP$9</c:f>
              <c:strCache>
                <c:ptCount val="1"/>
                <c:pt idx="0">
                  <c:v>Low Savings Slow Total Water Savings Scenario 1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'Scenario 1 Calcs'!$A$10:$A$50</c:f>
              <c:numCache>
                <c:formatCode>0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'Scenario 1 Calcs'!$AP$10:$AP$50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13-48CC-BB48-C32DB367B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57664"/>
        <c:axId val="1327668992"/>
      </c:scatterChart>
      <c:valAx>
        <c:axId val="108565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668992"/>
        <c:crosses val="autoZero"/>
        <c:crossBetween val="midCat"/>
      </c:valAx>
      <c:valAx>
        <c:axId val="13276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Water</a:t>
                </a:r>
                <a:r>
                  <a:rPr lang="en-US" baseline="0"/>
                  <a:t> Conservation (Mgal/year)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657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Cooling Tower Water Quality Tech Increased Energy Use Forecasts to 2040</a:t>
            </a:r>
          </a:p>
          <a:p>
            <a:pPr>
              <a:defRPr sz="1400"/>
            </a:pPr>
            <a:r>
              <a:rPr lang="en-US" sz="1400"/>
              <a:t>Scenario 1 (Green), &amp; Scenario 2 (Purple)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3"/>
          <c:tx>
            <c:strRef>
              <c:f>'Scenario 1 Calcs'!$DJ$9</c:f>
              <c:strCache>
                <c:ptCount val="1"/>
                <c:pt idx="0">
                  <c:v>Increased Energy Consumption Scenario 1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'Scenario 1 Calcs'!$A$10:$A$50</c:f>
              <c:numCache>
                <c:formatCode>0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'Scenario 1 Calcs'!$DJ$10:$DJ$50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A5-4C50-AEB0-040764813FBD}"/>
            </c:ext>
          </c:extLst>
        </c:ser>
        <c:ser>
          <c:idx val="2"/>
          <c:order val="4"/>
          <c:tx>
            <c:strRef>
              <c:f>'Scenario 2 Calcs'!$DJ$9</c:f>
              <c:strCache>
                <c:ptCount val="1"/>
                <c:pt idx="0">
                  <c:v>Increased Energy Consumption Scenario 2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Calcs'!$DJ$10:$DJ$50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BA5-4C50-AEB0-04076481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23759"/>
        <c:axId val="218202751"/>
        <c:extLst>
          <c:ext xmlns:c15="http://schemas.microsoft.com/office/drawing/2012/chart" uri="{02D57815-91ED-43cb-92C2-25804820EDAC}">
            <c15:filteredScatterSeries>
              <c15:ser>
                <c:idx val="27"/>
                <c:order val="0"/>
                <c:tx>
                  <c:v>Baseline Water Use Forecast</c:v>
                </c:tx>
                <c:spPr>
                  <a:ln w="50800" cap="rnd">
                    <a:solidFill>
                      <a:srgbClr val="0070C0"/>
                    </a:solidFill>
                    <a:round/>
                  </a:ln>
                  <a:effectLst>
                    <a:glow rad="25400">
                      <a:srgbClr val="4472C4">
                        <a:satMod val="175000"/>
                        <a:alpha val="40000"/>
                      </a:srgbClr>
                    </a:glow>
                  </a:effectLst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1 Calcs'!$A$12:$A$52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-8</c:v>
                      </c:pt>
                      <c:pt idx="1">
                        <c:v>-7</c:v>
                      </c:pt>
                      <c:pt idx="2">
                        <c:v>-6</c:v>
                      </c:pt>
                      <c:pt idx="3">
                        <c:v>-5</c:v>
                      </c:pt>
                      <c:pt idx="4">
                        <c:v>-4</c:v>
                      </c:pt>
                      <c:pt idx="5">
                        <c:v>-3</c:v>
                      </c:pt>
                      <c:pt idx="6">
                        <c:v>-2</c:v>
                      </c:pt>
                      <c:pt idx="7">
                        <c:v>-1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13</c:v>
                      </c:pt>
                      <c:pt idx="22">
                        <c:v>14</c:v>
                      </c:pt>
                      <c:pt idx="23">
                        <c:v>15</c:v>
                      </c:pt>
                      <c:pt idx="24">
                        <c:v>16</c:v>
                      </c:pt>
                      <c:pt idx="25">
                        <c:v>17</c:v>
                      </c:pt>
                      <c:pt idx="26">
                        <c:v>18</c:v>
                      </c:pt>
                      <c:pt idx="27">
                        <c:v>19</c:v>
                      </c:pt>
                      <c:pt idx="28">
                        <c:v>20</c:v>
                      </c:pt>
                      <c:pt idx="29">
                        <c:v>21</c:v>
                      </c:pt>
                      <c:pt idx="30">
                        <c:v>22</c:v>
                      </c:pt>
                      <c:pt idx="31">
                        <c:v>23</c:v>
                      </c:pt>
                      <c:pt idx="32">
                        <c:v>24</c:v>
                      </c:pt>
                      <c:pt idx="33">
                        <c:v>25</c:v>
                      </c:pt>
                      <c:pt idx="34">
                        <c:v>26</c:v>
                      </c:pt>
                      <c:pt idx="35">
                        <c:v>27</c:v>
                      </c:pt>
                      <c:pt idx="36">
                        <c:v>28</c:v>
                      </c:pt>
                      <c:pt idx="37">
                        <c:v>29</c:v>
                      </c:pt>
                      <c:pt idx="38">
                        <c:v>30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1 Calcs'!$D$12:$D$52</c15:sqref>
                        </c15:formulaRef>
                      </c:ext>
                    </c:extLst>
                    <c:numCache>
                      <c:formatCode>0.0</c:formatCode>
                      <c:ptCount val="4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7F3E-45B9-8552-F024B378A6AF}"/>
                  </c:ext>
                </c:extLst>
              </c15:ser>
            </c15:filteredScatterSeries>
            <c15:filteredScatterSeries>
              <c15:ser>
                <c:idx val="6"/>
                <c:order val="1"/>
                <c:tx>
                  <c:v>Scenario 1 Water Use Forecast</c:v>
                </c:tx>
                <c:spPr>
                  <a:ln w="38100" cap="rnd">
                    <a:solidFill>
                      <a:srgbClr val="00B05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'Scenario 1 Calcs'!$AY$103:$AY$143</c15:sqref>
                          </c15:formulaRef>
                        </c:ext>
                      </c:extLst>
                      <c:numCache>
                        <c:formatCode>General</c:formatCode>
                        <c:ptCount val="41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  <c:pt idx="4">
                          <c:v>0</c:v>
                        </c:pt>
                        <c:pt idx="5">
                          <c:v>0</c:v>
                        </c:pt>
                        <c:pt idx="6">
                          <c:v>0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  <c:pt idx="20">
                          <c:v>0</c:v>
                        </c:pt>
                        <c:pt idx="21">
                          <c:v>0</c:v>
                        </c:pt>
                        <c:pt idx="22">
                          <c:v>0</c:v>
                        </c:pt>
                        <c:pt idx="23">
                          <c:v>0</c:v>
                        </c:pt>
                        <c:pt idx="24">
                          <c:v>0</c:v>
                        </c:pt>
                        <c:pt idx="25">
                          <c:v>0</c:v>
                        </c:pt>
                        <c:pt idx="26">
                          <c:v>0</c:v>
                        </c:pt>
                        <c:pt idx="27">
                          <c:v>0</c:v>
                        </c:pt>
                        <c:pt idx="28">
                          <c:v>0</c:v>
                        </c:pt>
                        <c:pt idx="29">
                          <c:v>0</c:v>
                        </c:pt>
                        <c:pt idx="30">
                          <c:v>0</c:v>
                        </c:pt>
                        <c:pt idx="31">
                          <c:v>0</c:v>
                        </c:pt>
                        <c:pt idx="32">
                          <c:v>0</c:v>
                        </c:pt>
                        <c:pt idx="33">
                          <c:v>0</c:v>
                        </c:pt>
                        <c:pt idx="34">
                          <c:v>0</c:v>
                        </c:pt>
                        <c:pt idx="35">
                          <c:v>0</c:v>
                        </c:pt>
                        <c:pt idx="36">
                          <c:v>0</c:v>
                        </c:pt>
                        <c:pt idx="37">
                          <c:v>0</c:v>
                        </c:pt>
                        <c:pt idx="38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'Scenario 1 Calcs'!$AW$103:$AW$143</c15:sqref>
                          </c15:formulaRef>
                        </c:ext>
                      </c:extLst>
                      <c:numCache>
                        <c:formatCode>General</c:formatCode>
                        <c:ptCount val="41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  <c:pt idx="4">
                          <c:v>0</c:v>
                        </c:pt>
                        <c:pt idx="5">
                          <c:v>0</c:v>
                        </c:pt>
                        <c:pt idx="6">
                          <c:v>0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  <c:pt idx="20">
                          <c:v>0</c:v>
                        </c:pt>
                        <c:pt idx="21">
                          <c:v>0</c:v>
                        </c:pt>
                        <c:pt idx="22">
                          <c:v>0</c:v>
                        </c:pt>
                        <c:pt idx="23">
                          <c:v>0</c:v>
                        </c:pt>
                        <c:pt idx="24">
                          <c:v>0</c:v>
                        </c:pt>
                        <c:pt idx="25">
                          <c:v>0</c:v>
                        </c:pt>
                        <c:pt idx="26">
                          <c:v>0</c:v>
                        </c:pt>
                        <c:pt idx="27">
                          <c:v>0</c:v>
                        </c:pt>
                        <c:pt idx="28">
                          <c:v>0</c:v>
                        </c:pt>
                        <c:pt idx="29">
                          <c:v>0</c:v>
                        </c:pt>
                        <c:pt idx="30">
                          <c:v>0</c:v>
                        </c:pt>
                        <c:pt idx="31">
                          <c:v>0</c:v>
                        </c:pt>
                        <c:pt idx="32">
                          <c:v>0</c:v>
                        </c:pt>
                        <c:pt idx="33">
                          <c:v>0</c:v>
                        </c:pt>
                        <c:pt idx="34">
                          <c:v>0</c:v>
                        </c:pt>
                        <c:pt idx="35">
                          <c:v>0</c:v>
                        </c:pt>
                        <c:pt idx="36">
                          <c:v>0</c:v>
                        </c:pt>
                        <c:pt idx="37">
                          <c:v>0</c:v>
                        </c:pt>
                        <c:pt idx="38">
                          <c:v>0</c:v>
                        </c:pt>
                      </c:numCache>
                    </c:numRef>
                  </c:minus>
                  <c:spPr>
                    <a:noFill/>
                    <a:ln w="12700" cap="flat" cmpd="sng" algn="ctr">
                      <a:solidFill>
                        <a:srgbClr val="00B050">
                          <a:alpha val="75000"/>
                        </a:srgbClr>
                      </a:solidFill>
                      <a:prstDash val="sysDot"/>
                      <a:round/>
                      <a:headEnd w="lg" len="lg"/>
                    </a:ln>
                    <a:effectLst>
                      <a:glow rad="38100">
                        <a:srgbClr val="00B050">
                          <a:alpha val="36000"/>
                        </a:srgbClr>
                      </a:glow>
                    </a:effectLst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 Calcs'!$A$12:$A$52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-8</c:v>
                      </c:pt>
                      <c:pt idx="1">
                        <c:v>-7</c:v>
                      </c:pt>
                      <c:pt idx="2">
                        <c:v>-6</c:v>
                      </c:pt>
                      <c:pt idx="3">
                        <c:v>-5</c:v>
                      </c:pt>
                      <c:pt idx="4">
                        <c:v>-4</c:v>
                      </c:pt>
                      <c:pt idx="5">
                        <c:v>-3</c:v>
                      </c:pt>
                      <c:pt idx="6">
                        <c:v>-2</c:v>
                      </c:pt>
                      <c:pt idx="7">
                        <c:v>-1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13</c:v>
                      </c:pt>
                      <c:pt idx="22">
                        <c:v>14</c:v>
                      </c:pt>
                      <c:pt idx="23">
                        <c:v>15</c:v>
                      </c:pt>
                      <c:pt idx="24">
                        <c:v>16</c:v>
                      </c:pt>
                      <c:pt idx="25">
                        <c:v>17</c:v>
                      </c:pt>
                      <c:pt idx="26">
                        <c:v>18</c:v>
                      </c:pt>
                      <c:pt idx="27">
                        <c:v>19</c:v>
                      </c:pt>
                      <c:pt idx="28">
                        <c:v>20</c:v>
                      </c:pt>
                      <c:pt idx="29">
                        <c:v>21</c:v>
                      </c:pt>
                      <c:pt idx="30">
                        <c:v>22</c:v>
                      </c:pt>
                      <c:pt idx="31">
                        <c:v>23</c:v>
                      </c:pt>
                      <c:pt idx="32">
                        <c:v>24</c:v>
                      </c:pt>
                      <c:pt idx="33">
                        <c:v>25</c:v>
                      </c:pt>
                      <c:pt idx="34">
                        <c:v>26</c:v>
                      </c:pt>
                      <c:pt idx="35">
                        <c:v>27</c:v>
                      </c:pt>
                      <c:pt idx="36">
                        <c:v>28</c:v>
                      </c:pt>
                      <c:pt idx="37">
                        <c:v>29</c:v>
                      </c:pt>
                      <c:pt idx="38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 Calcs'!$AX$12:$AX$52</c15:sqref>
                        </c15:formulaRef>
                      </c:ext>
                    </c:extLst>
                    <c:numCache>
                      <c:formatCode>0.0</c:formatCode>
                      <c:ptCount val="4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F3E-45B9-8552-F024B378A6AF}"/>
                  </c:ext>
                </c:extLst>
              </c15:ser>
            </c15:filteredScatterSeries>
            <c15:filteredScatterSeries>
              <c15:ser>
                <c:idx val="0"/>
                <c:order val="2"/>
                <c:tx>
                  <c:v>Scenario 2 Water Use Forecast</c:v>
                </c:tx>
                <c:spPr>
                  <a:ln w="38100" cap="rnd">
                    <a:solidFill>
                      <a:srgbClr val="7030A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'Scenario 2 Calcs'!$AY$103:$AY$143</c15:sqref>
                          </c15:formulaRef>
                        </c:ext>
                      </c:extLst>
                      <c:numCache>
                        <c:formatCode>General</c:formatCode>
                        <c:ptCount val="41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  <c:pt idx="4">
                          <c:v>0</c:v>
                        </c:pt>
                        <c:pt idx="5">
                          <c:v>0</c:v>
                        </c:pt>
                        <c:pt idx="6">
                          <c:v>0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  <c:pt idx="20">
                          <c:v>0</c:v>
                        </c:pt>
                        <c:pt idx="21">
                          <c:v>0</c:v>
                        </c:pt>
                        <c:pt idx="22">
                          <c:v>0</c:v>
                        </c:pt>
                        <c:pt idx="23">
                          <c:v>0</c:v>
                        </c:pt>
                        <c:pt idx="24">
                          <c:v>0</c:v>
                        </c:pt>
                        <c:pt idx="25">
                          <c:v>0</c:v>
                        </c:pt>
                        <c:pt idx="26">
                          <c:v>0</c:v>
                        </c:pt>
                        <c:pt idx="27">
                          <c:v>0</c:v>
                        </c:pt>
                        <c:pt idx="28">
                          <c:v>0</c:v>
                        </c:pt>
                        <c:pt idx="29">
                          <c:v>0</c:v>
                        </c:pt>
                        <c:pt idx="30">
                          <c:v>0</c:v>
                        </c:pt>
                        <c:pt idx="31">
                          <c:v>0</c:v>
                        </c:pt>
                        <c:pt idx="32">
                          <c:v>0</c:v>
                        </c:pt>
                        <c:pt idx="33">
                          <c:v>0</c:v>
                        </c:pt>
                        <c:pt idx="34">
                          <c:v>0</c:v>
                        </c:pt>
                        <c:pt idx="35">
                          <c:v>0</c:v>
                        </c:pt>
                        <c:pt idx="36">
                          <c:v>0</c:v>
                        </c:pt>
                        <c:pt idx="37">
                          <c:v>0</c:v>
                        </c:pt>
                        <c:pt idx="38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'Scenario 2 Calcs'!$AW$103:$AW$143</c15:sqref>
                          </c15:formulaRef>
                        </c:ext>
                      </c:extLst>
                      <c:numCache>
                        <c:formatCode>General</c:formatCode>
                        <c:ptCount val="41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0</c:v>
                        </c:pt>
                        <c:pt idx="3">
                          <c:v>0</c:v>
                        </c:pt>
                        <c:pt idx="4">
                          <c:v>0</c:v>
                        </c:pt>
                        <c:pt idx="5">
                          <c:v>0</c:v>
                        </c:pt>
                        <c:pt idx="6">
                          <c:v>0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  <c:pt idx="20">
                          <c:v>0</c:v>
                        </c:pt>
                        <c:pt idx="21">
                          <c:v>0</c:v>
                        </c:pt>
                        <c:pt idx="22">
                          <c:v>0</c:v>
                        </c:pt>
                        <c:pt idx="23">
                          <c:v>0</c:v>
                        </c:pt>
                        <c:pt idx="24">
                          <c:v>0</c:v>
                        </c:pt>
                        <c:pt idx="25">
                          <c:v>0</c:v>
                        </c:pt>
                        <c:pt idx="26">
                          <c:v>0</c:v>
                        </c:pt>
                        <c:pt idx="27">
                          <c:v>0</c:v>
                        </c:pt>
                        <c:pt idx="28">
                          <c:v>0</c:v>
                        </c:pt>
                        <c:pt idx="29">
                          <c:v>0</c:v>
                        </c:pt>
                        <c:pt idx="30">
                          <c:v>0</c:v>
                        </c:pt>
                        <c:pt idx="31">
                          <c:v>0</c:v>
                        </c:pt>
                        <c:pt idx="32">
                          <c:v>0</c:v>
                        </c:pt>
                        <c:pt idx="33">
                          <c:v>0</c:v>
                        </c:pt>
                        <c:pt idx="34">
                          <c:v>0</c:v>
                        </c:pt>
                        <c:pt idx="35">
                          <c:v>0</c:v>
                        </c:pt>
                        <c:pt idx="36">
                          <c:v>0</c:v>
                        </c:pt>
                        <c:pt idx="37">
                          <c:v>0</c:v>
                        </c:pt>
                        <c:pt idx="38">
                          <c:v>0</c:v>
                        </c:pt>
                      </c:numCache>
                    </c:numRef>
                  </c:minus>
                  <c:spPr>
                    <a:noFill/>
                    <a:ln w="12700" cap="flat" cmpd="sng" algn="ctr">
                      <a:solidFill>
                        <a:srgbClr val="7030A0">
                          <a:alpha val="75000"/>
                        </a:srgbClr>
                      </a:solidFill>
                      <a:prstDash val="sysDot"/>
                      <a:round/>
                    </a:ln>
                    <a:effectLst>
                      <a:glow rad="25400">
                        <a:srgbClr val="7030A0">
                          <a:alpha val="25000"/>
                        </a:srgbClr>
                      </a:glow>
                    </a:effectLst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2 Calcs'!$A$12:$A$52</c15:sqref>
                        </c15:formulaRef>
                      </c:ext>
                    </c:extLst>
                    <c:numCache>
                      <c:formatCode>0</c:formatCode>
                      <c:ptCount val="4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  <c:pt idx="12">
                        <c:v>2024</c:v>
                      </c:pt>
                      <c:pt idx="13">
                        <c:v>2025</c:v>
                      </c:pt>
                      <c:pt idx="14">
                        <c:v>2026</c:v>
                      </c:pt>
                      <c:pt idx="15">
                        <c:v>2027</c:v>
                      </c:pt>
                      <c:pt idx="16">
                        <c:v>2028</c:v>
                      </c:pt>
                      <c:pt idx="17">
                        <c:v>2029</c:v>
                      </c:pt>
                      <c:pt idx="18">
                        <c:v>2030</c:v>
                      </c:pt>
                      <c:pt idx="19">
                        <c:v>2031</c:v>
                      </c:pt>
                      <c:pt idx="20">
                        <c:v>2032</c:v>
                      </c:pt>
                      <c:pt idx="21">
                        <c:v>2033</c:v>
                      </c:pt>
                      <c:pt idx="22">
                        <c:v>2034</c:v>
                      </c:pt>
                      <c:pt idx="23">
                        <c:v>2035</c:v>
                      </c:pt>
                      <c:pt idx="24">
                        <c:v>2036</c:v>
                      </c:pt>
                      <c:pt idx="25">
                        <c:v>2037</c:v>
                      </c:pt>
                      <c:pt idx="26">
                        <c:v>2038</c:v>
                      </c:pt>
                      <c:pt idx="27">
                        <c:v>2039</c:v>
                      </c:pt>
                      <c:pt idx="28">
                        <c:v>2040</c:v>
                      </c:pt>
                      <c:pt idx="29">
                        <c:v>2041</c:v>
                      </c:pt>
                      <c:pt idx="30">
                        <c:v>2042</c:v>
                      </c:pt>
                      <c:pt idx="31">
                        <c:v>2043</c:v>
                      </c:pt>
                      <c:pt idx="32">
                        <c:v>2044</c:v>
                      </c:pt>
                      <c:pt idx="33">
                        <c:v>2045</c:v>
                      </c:pt>
                      <c:pt idx="34">
                        <c:v>2046</c:v>
                      </c:pt>
                      <c:pt idx="35">
                        <c:v>2047</c:v>
                      </c:pt>
                      <c:pt idx="36">
                        <c:v>2048</c:v>
                      </c:pt>
                      <c:pt idx="37">
                        <c:v>2049</c:v>
                      </c:pt>
                      <c:pt idx="38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2 Calcs'!$AX$12:$AX$52</c15:sqref>
                        </c15:formulaRef>
                      </c:ext>
                    </c:extLst>
                    <c:numCache>
                      <c:formatCode>0.0</c:formatCode>
                      <c:ptCount val="4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3E-45B9-8552-F024B378A6AF}"/>
                  </c:ext>
                </c:extLst>
              </c15:ser>
            </c15:filteredScatterSeries>
          </c:ext>
        </c:extLst>
      </c:scatterChart>
      <c:valAx>
        <c:axId val="305423759"/>
        <c:scaling>
          <c:orientation val="minMax"/>
          <c:max val="2040"/>
          <c:min val="202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02751"/>
        <c:crosses val="autoZero"/>
        <c:crossBetween val="midCat"/>
      </c:valAx>
      <c:valAx>
        <c:axId val="21820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Increased</a:t>
                </a:r>
                <a:r>
                  <a:rPr lang="en-US" baseline="0"/>
                  <a:t> Annual Energy Use (kWh/year)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23759"/>
        <c:crosses val="autoZero"/>
        <c:crossBetween val="midCat"/>
      </c:valAx>
      <c:spPr>
        <a:noFill/>
        <a:ln>
          <a:solidFill>
            <a:schemeClr val="accent3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CT</a:t>
            </a:r>
            <a:r>
              <a:rPr lang="en-US" baseline="0"/>
              <a:t> Water Quality Tech Water Savings Senario 2 Forecasts to 2040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'Scenario 2 Calcs'!$W$9</c:f>
              <c:strCache>
                <c:ptCount val="1"/>
                <c:pt idx="0">
                  <c:v>Mid Savings Mid Market Total Water Savings Scenario 2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Calcs'!$W$10:$W$50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13-48CC-BB48-C32DB367BF72}"/>
            </c:ext>
          </c:extLst>
        </c:ser>
        <c:ser>
          <c:idx val="1"/>
          <c:order val="1"/>
          <c:tx>
            <c:strRef>
              <c:f>'Scenario 2 Calcs'!$AH$9</c:f>
              <c:strCache>
                <c:ptCount val="1"/>
                <c:pt idx="0">
                  <c:v>High Savings Fast Market Total Water Savings Scenario 2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Calcs'!$AH$10:$AH$50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13-48CC-BB48-C32DB367BF72}"/>
            </c:ext>
          </c:extLst>
        </c:ser>
        <c:ser>
          <c:idx val="2"/>
          <c:order val="2"/>
          <c:tx>
            <c:strRef>
              <c:f>'Scenario 2 Calcs'!$AP$9</c:f>
              <c:strCache>
                <c:ptCount val="1"/>
                <c:pt idx="0">
                  <c:v>Low Savings Slow Total Water Savings Scenario 2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'Scenario 2 Calcs'!$A$10:$A$50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xVal>
          <c:yVal>
            <c:numRef>
              <c:f>'Scenario 2 Calcs'!$AP$10:$AP$50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13-48CC-BB48-C32DB367B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57664"/>
        <c:axId val="1327668992"/>
      </c:scatterChart>
      <c:valAx>
        <c:axId val="108565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668992"/>
        <c:crosses val="autoZero"/>
        <c:crossBetween val="midCat"/>
      </c:valAx>
      <c:valAx>
        <c:axId val="13276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Water Conservation (Mgal/year)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657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image" Target="../media/image1.jpeg"/><Relationship Id="rId4" Type="http://schemas.openxmlformats.org/officeDocument/2006/relationships/chart" Target="../charts/chart5.xml"/><Relationship Id="rId9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126205</xdr:colOff>
      <xdr:row>6</xdr:row>
      <xdr:rowOff>201611</xdr:rowOff>
    </xdr:from>
    <xdr:to>
      <xdr:col>8</xdr:col>
      <xdr:colOff>2416969</xdr:colOff>
      <xdr:row>18</xdr:row>
      <xdr:rowOff>511967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9C2A3B-7A49-42A2-8698-0AEDC36E4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1854200</xdr:colOff>
      <xdr:row>0</xdr:row>
      <xdr:rowOff>71438</xdr:rowOff>
    </xdr:from>
    <xdr:to>
      <xdr:col>9</xdr:col>
      <xdr:colOff>168778</xdr:colOff>
      <xdr:row>0</xdr:row>
      <xdr:rowOff>643063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806DDE-1931-4F5E-A3B3-AD06EBCA5C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1" b="6019"/>
        <a:stretch/>
      </xdr:blipFill>
      <xdr:spPr>
        <a:xfrm>
          <a:off x="14510544" y="71438"/>
          <a:ext cx="1207797" cy="5716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56358</xdr:colOff>
      <xdr:row>0</xdr:row>
      <xdr:rowOff>59531</xdr:rowOff>
    </xdr:from>
    <xdr:to>
      <xdr:col>1</xdr:col>
      <xdr:colOff>1136111</xdr:colOff>
      <xdr:row>0</xdr:row>
      <xdr:rowOff>647467</xdr:rowOff>
    </xdr:to>
    <xdr:pic>
      <xdr:nvPicPr>
        <xdr:cNvPr id="7" name="Picture 45" descr="AWE color horizontal">
          <a:extLst>
            <a:ext uri="{FF2B5EF4-FFF2-40B4-BE49-F238E27FC236}">
              <a16:creationId xmlns:a16="http://schemas.microsoft.com/office/drawing/2014/main" id="{636D6CBA-24B7-450D-94A5-C4B9ED0C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58" y="59531"/>
          <a:ext cx="1258347" cy="587936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77259</xdr:rowOff>
    </xdr:from>
    <xdr:to>
      <xdr:col>1</xdr:col>
      <xdr:colOff>1078431</xdr:colOff>
      <xdr:row>0</xdr:row>
      <xdr:rowOff>658845</xdr:rowOff>
    </xdr:to>
    <xdr:pic>
      <xdr:nvPicPr>
        <xdr:cNvPr id="4" name="Picture 45" descr="AWE color horizontal">
          <a:extLst>
            <a:ext uri="{FF2B5EF4-FFF2-40B4-BE49-F238E27FC236}">
              <a16:creationId xmlns:a16="http://schemas.microsoft.com/office/drawing/2014/main" id="{10782DE1-A742-4203-BC84-02C3F331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1" y="77259"/>
          <a:ext cx="1261522" cy="578411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14</xdr:col>
      <xdr:colOff>878416</xdr:colOff>
      <xdr:row>0</xdr:row>
      <xdr:rowOff>87842</xdr:rowOff>
    </xdr:from>
    <xdr:to>
      <xdr:col>16</xdr:col>
      <xdr:colOff>140997</xdr:colOff>
      <xdr:row>0</xdr:row>
      <xdr:rowOff>659467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9F54D4-13C1-4C57-B707-BAA52282C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1" b="6019"/>
        <a:stretch/>
      </xdr:blipFill>
      <xdr:spPr>
        <a:xfrm>
          <a:off x="16139583" y="87842"/>
          <a:ext cx="1195097" cy="5652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</xdr:colOff>
      <xdr:row>3</xdr:row>
      <xdr:rowOff>50795</xdr:rowOff>
    </xdr:from>
    <xdr:to>
      <xdr:col>19</xdr:col>
      <xdr:colOff>206375</xdr:colOff>
      <xdr:row>23</xdr:row>
      <xdr:rowOff>258536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F9F635A-2336-4C8D-B0B5-FD228C7DA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367392</xdr:colOff>
      <xdr:row>103</xdr:row>
      <xdr:rowOff>7709</xdr:rowOff>
    </xdr:from>
    <xdr:to>
      <xdr:col>4</xdr:col>
      <xdr:colOff>1190625</xdr:colOff>
      <xdr:row>128</xdr:row>
      <xdr:rowOff>53066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D204BFE-B8AD-4C84-8A7A-67E5DF65D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412749</xdr:colOff>
      <xdr:row>103</xdr:row>
      <xdr:rowOff>11000</xdr:rowOff>
    </xdr:from>
    <xdr:to>
      <xdr:col>9</xdr:col>
      <xdr:colOff>64406</xdr:colOff>
      <xdr:row>128</xdr:row>
      <xdr:rowOff>63500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54B3635-7C65-4938-ADCE-895603CF2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10432</xdr:colOff>
      <xdr:row>40</xdr:row>
      <xdr:rowOff>236838</xdr:rowOff>
    </xdr:from>
    <xdr:to>
      <xdr:col>16</xdr:col>
      <xdr:colOff>40822</xdr:colOff>
      <xdr:row>56</xdr:row>
      <xdr:rowOff>32316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74AF1E-D365-4A59-BE95-AFD739BCA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150471</xdr:colOff>
      <xdr:row>40</xdr:row>
      <xdr:rowOff>255965</xdr:rowOff>
    </xdr:from>
    <xdr:to>
      <xdr:col>19</xdr:col>
      <xdr:colOff>979715</xdr:colOff>
      <xdr:row>56</xdr:row>
      <xdr:rowOff>74612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9455C6-C2E7-48DF-AAA8-A1F2746AA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7370</xdr:colOff>
      <xdr:row>24</xdr:row>
      <xdr:rowOff>2379</xdr:rowOff>
    </xdr:from>
    <xdr:to>
      <xdr:col>16</xdr:col>
      <xdr:colOff>35717</xdr:colOff>
      <xdr:row>39</xdr:row>
      <xdr:rowOff>163286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7FE6A65-0C81-496C-99DF-D2DB96A1E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381000</xdr:colOff>
      <xdr:row>3</xdr:row>
      <xdr:rowOff>38095</xdr:rowOff>
    </xdr:from>
    <xdr:to>
      <xdr:col>22</xdr:col>
      <xdr:colOff>968375</xdr:colOff>
      <xdr:row>23</xdr:row>
      <xdr:rowOff>258535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5F1608-3688-4BD2-8A0B-B87FB0799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160110</xdr:colOff>
      <xdr:row>24</xdr:row>
      <xdr:rowOff>2380</xdr:rowOff>
    </xdr:from>
    <xdr:to>
      <xdr:col>19</xdr:col>
      <xdr:colOff>988218</xdr:colOff>
      <xdr:row>39</xdr:row>
      <xdr:rowOff>163287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B4E6572B-0431-465A-86CA-CFCD5F7E8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57151</xdr:colOff>
      <xdr:row>0</xdr:row>
      <xdr:rowOff>77259</xdr:rowOff>
    </xdr:from>
    <xdr:to>
      <xdr:col>1</xdr:col>
      <xdr:colOff>1002231</xdr:colOff>
      <xdr:row>0</xdr:row>
      <xdr:rowOff>658845</xdr:rowOff>
    </xdr:to>
    <xdr:pic>
      <xdr:nvPicPr>
        <xdr:cNvPr id="10" name="Picture 45" descr="AWE color horizontal">
          <a:extLst>
            <a:ext uri="{FF2B5EF4-FFF2-40B4-BE49-F238E27FC236}">
              <a16:creationId xmlns:a16="http://schemas.microsoft.com/office/drawing/2014/main" id="{90030950-CF64-4D35-B9AF-DC68D7C3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1" y="77259"/>
          <a:ext cx="1256230" cy="578411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14</xdr:col>
      <xdr:colOff>878416</xdr:colOff>
      <xdr:row>0</xdr:row>
      <xdr:rowOff>87842</xdr:rowOff>
    </xdr:from>
    <xdr:to>
      <xdr:col>15</xdr:col>
      <xdr:colOff>1017297</xdr:colOff>
      <xdr:row>0</xdr:row>
      <xdr:rowOff>659467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65397C7-77A2-49BC-9A31-CCC3599150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1" b="6019"/>
        <a:stretch/>
      </xdr:blipFill>
      <xdr:spPr>
        <a:xfrm>
          <a:off x="16118416" y="84667"/>
          <a:ext cx="1189806" cy="5716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32</xdr:row>
      <xdr:rowOff>57150</xdr:rowOff>
    </xdr:from>
    <xdr:to>
      <xdr:col>13</xdr:col>
      <xdr:colOff>133350</xdr:colOff>
      <xdr:row>46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4B50E1-E55D-43CF-A848-F70A75607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357187</xdr:colOff>
      <xdr:row>7</xdr:row>
      <xdr:rowOff>176212</xdr:rowOff>
    </xdr:from>
    <xdr:to>
      <xdr:col>41</xdr:col>
      <xdr:colOff>14287</xdr:colOff>
      <xdr:row>16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1992DC-BAEA-45E3-8FA2-F5D384EB1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</xdr:row>
      <xdr:rowOff>14287</xdr:rowOff>
    </xdr:from>
    <xdr:to>
      <xdr:col>8</xdr:col>
      <xdr:colOff>733425</xdr:colOff>
      <xdr:row>17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CA661F-2D26-44E5-8E9E-823C55DC2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19</xdr:row>
      <xdr:rowOff>61912</xdr:rowOff>
    </xdr:from>
    <xdr:to>
      <xdr:col>8</xdr:col>
      <xdr:colOff>714375</xdr:colOff>
      <xdr:row>36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49607B-6694-49B3-BB89-E13B6B37B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360143</xdr:colOff>
      <xdr:row>1</xdr:row>
      <xdr:rowOff>26306</xdr:rowOff>
    </xdr:from>
    <xdr:to>
      <xdr:col>16</xdr:col>
      <xdr:colOff>447674</xdr:colOff>
      <xdr:row>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97D57-8059-4631-9EA6-047CEFA0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0</xdr:row>
      <xdr:rowOff>218025</xdr:rowOff>
    </xdr:from>
    <xdr:to>
      <xdr:col>8</xdr:col>
      <xdr:colOff>506637</xdr:colOff>
      <xdr:row>9</xdr:row>
      <xdr:rowOff>122465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A6E25A-1EE0-4939-82CD-781BAA536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143328</xdr:colOff>
      <xdr:row>0</xdr:row>
      <xdr:rowOff>133045</xdr:rowOff>
    </xdr:from>
    <xdr:to>
      <xdr:col>24</xdr:col>
      <xdr:colOff>51255</xdr:colOff>
      <xdr:row>9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E52178-E4B8-40EA-B0D8-4A43015EE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596749</xdr:colOff>
      <xdr:row>0</xdr:row>
      <xdr:rowOff>0</xdr:rowOff>
    </xdr:from>
    <xdr:to>
      <xdr:col>43</xdr:col>
      <xdr:colOff>710293</xdr:colOff>
      <xdr:row>14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DA72585-E921-4868-B71D-3B50FF579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149678</xdr:colOff>
      <xdr:row>0</xdr:row>
      <xdr:rowOff>221199</xdr:rowOff>
    </xdr:from>
    <xdr:to>
      <xdr:col>34</xdr:col>
      <xdr:colOff>176894</xdr:colOff>
      <xdr:row>9</xdr:row>
      <xdr:rowOff>149678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0FF7DE-35EC-4D84-AA99-EC559D19E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330777</xdr:colOff>
      <xdr:row>23</xdr:row>
      <xdr:rowOff>152405</xdr:rowOff>
    </xdr:from>
    <xdr:to>
      <xdr:col>19</xdr:col>
      <xdr:colOff>537729</xdr:colOff>
      <xdr:row>38</xdr:row>
      <xdr:rowOff>42435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2E155B6-8774-4743-A3D1-9F497FD6D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D202-D438-4912-A40E-59B9B288DCAB}">
  <sheetPr codeName="Sheet2"/>
  <dimension ref="A1:CT26"/>
  <sheetViews>
    <sheetView zoomScale="90" zoomScaleNormal="90" workbookViewId="0">
      <selection activeCell="B2" sqref="B2"/>
    </sheetView>
  </sheetViews>
  <sheetFormatPr defaultColWidth="0" defaultRowHeight="14.5" x14ac:dyDescent="0.35"/>
  <cols>
    <col min="1" max="1" width="2.54296875" customWidth="1"/>
    <col min="2" max="2" width="42.54296875" style="1" customWidth="1"/>
    <col min="3" max="3" width="15.7265625" style="1" customWidth="1"/>
    <col min="4" max="6" width="23.453125" style="1" customWidth="1"/>
    <col min="7" max="7" width="8.7265625" customWidth="1"/>
    <col min="8" max="8" width="41" customWidth="1"/>
    <col min="9" max="9" width="41.453125" customWidth="1"/>
    <col min="10" max="10" width="3.08984375" customWidth="1"/>
    <col min="11" max="11" width="18.453125" customWidth="1"/>
    <col min="12" max="98" width="0" hidden="1" customWidth="1"/>
    <col min="99" max="16384" width="8.7265625" hidden="1"/>
  </cols>
  <sheetData>
    <row r="1" spans="1:96" s="284" customFormat="1" ht="56.5" customHeight="1" x14ac:dyDescent="0.35">
      <c r="A1" s="283"/>
      <c r="B1" s="304" t="s">
        <v>380</v>
      </c>
      <c r="C1" s="304"/>
      <c r="D1" s="304"/>
      <c r="E1" s="304"/>
      <c r="F1" s="304"/>
      <c r="G1" s="304"/>
      <c r="H1" s="304"/>
      <c r="I1" s="304"/>
      <c r="J1" s="28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</row>
    <row r="2" spans="1:96" ht="15" thickBot="1" x14ac:dyDescent="0.4">
      <c r="B2" s="277"/>
      <c r="C2" s="92"/>
      <c r="D2" s="92"/>
      <c r="E2" s="93"/>
      <c r="F2" s="92"/>
    </row>
    <row r="3" spans="1:96" ht="15" thickBot="1" x14ac:dyDescent="0.4">
      <c r="B3" s="93"/>
      <c r="C3" s="92"/>
      <c r="D3" s="92"/>
      <c r="E3" s="93"/>
      <c r="F3" s="92"/>
      <c r="H3" s="105" t="s">
        <v>6</v>
      </c>
    </row>
    <row r="4" spans="1:96" ht="44.25" customHeight="1" thickBot="1" x14ac:dyDescent="0.4">
      <c r="B4" s="111" t="s">
        <v>0</v>
      </c>
      <c r="C4" s="110"/>
      <c r="E4" s="109" t="str">
        <f>"Rough Estimate Cooling Demand Growth by "&amp;(C4+10)</f>
        <v>Rough Estimate Cooling Demand Growth by 10</v>
      </c>
      <c r="F4" s="108"/>
      <c r="H4" s="102" t="s">
        <v>8</v>
      </c>
    </row>
    <row r="5" spans="1:96" ht="44.25" customHeight="1" thickBot="1" x14ac:dyDescent="0.4">
      <c r="B5" s="111" t="s">
        <v>1</v>
      </c>
      <c r="C5" s="218"/>
      <c r="E5"/>
      <c r="F5"/>
      <c r="H5" s="101" t="s">
        <v>9</v>
      </c>
    </row>
    <row r="6" spans="1:96" ht="15" thickBot="1" x14ac:dyDescent="0.4">
      <c r="B6" s="93"/>
      <c r="C6" s="92"/>
      <c r="D6" s="92"/>
      <c r="E6" s="93"/>
      <c r="F6" s="92"/>
    </row>
    <row r="7" spans="1:96" ht="29.5" thickBot="1" x14ac:dyDescent="0.4">
      <c r="B7" s="107"/>
      <c r="C7" s="106" t="s">
        <v>2</v>
      </c>
      <c r="D7" s="106" t="s">
        <v>3</v>
      </c>
      <c r="E7" s="106" t="s">
        <v>4</v>
      </c>
      <c r="F7" s="106" t="s">
        <v>5</v>
      </c>
    </row>
    <row r="8" spans="1:96" ht="29" x14ac:dyDescent="0.35">
      <c r="B8" s="104" t="str">
        <f>"Number of Facilities with Cooling Towers in "&amp;C4&amp;" (CTEM output)"</f>
        <v>Number of Facilities with Cooling Towers in  (CTEM output)</v>
      </c>
      <c r="C8" s="103" t="s">
        <v>7</v>
      </c>
      <c r="D8" s="87"/>
      <c r="E8" s="87"/>
      <c r="F8" s="114">
        <f>D8+E8</f>
        <v>0</v>
      </c>
      <c r="K8" s="214"/>
      <c r="L8" s="215"/>
    </row>
    <row r="9" spans="1:96" ht="29" x14ac:dyDescent="0.35">
      <c r="B9" s="100" t="str">
        <f>"Expected Number of Cooling Tower Facilities in "&amp;(C4+10)&amp;" (Estimated from Cell F3)"</f>
        <v>Expected Number of Cooling Tower Facilities in 10 (Estimated from Cell F3)</v>
      </c>
      <c r="C9" s="99" t="s">
        <v>7</v>
      </c>
      <c r="D9" s="112">
        <f>D8+(D8*$F$4)</f>
        <v>0</v>
      </c>
      <c r="E9" s="112">
        <f>E8+(E8*$F$4)</f>
        <v>0</v>
      </c>
      <c r="F9" s="112">
        <f>F8+(F8*$F$4)</f>
        <v>0</v>
      </c>
    </row>
    <row r="10" spans="1:96" ht="29" x14ac:dyDescent="0.35">
      <c r="B10" s="100" t="str">
        <f>"Number of Cooling Towers in "&amp;C4&amp;" (CTEM output)"</f>
        <v>Number of Cooling Towers in  (CTEM output)</v>
      </c>
      <c r="C10" s="99" t="s">
        <v>10</v>
      </c>
      <c r="D10" s="88"/>
      <c r="E10" s="88"/>
      <c r="F10" s="115">
        <f>D10+E10</f>
        <v>0</v>
      </c>
      <c r="K10" s="214"/>
      <c r="L10" s="215"/>
    </row>
    <row r="11" spans="1:96" ht="29" x14ac:dyDescent="0.35">
      <c r="B11" s="100" t="str">
        <f>"Expected Number of Cooling Towers in "&amp;(C4+10)&amp;" (Estimated from Cell F3)"</f>
        <v>Expected Number of Cooling Towers in 10 (Estimated from Cell F3)</v>
      </c>
      <c r="C11" s="99" t="s">
        <v>10</v>
      </c>
      <c r="D11" s="112">
        <f>D10+(D10*$F$4)</f>
        <v>0</v>
      </c>
      <c r="E11" s="112">
        <f>E10+(E10*$F$4)</f>
        <v>0</v>
      </c>
      <c r="F11" s="112">
        <f>F10+(F10*$F$4)</f>
        <v>0</v>
      </c>
    </row>
    <row r="12" spans="1:96" ht="29" x14ac:dyDescent="0.35">
      <c r="B12" s="100" t="str">
        <f>"Capacity of Cooling Towers in "&amp;C4&amp;" (CTEM output)"</f>
        <v>Capacity of Cooling Towers in  (CTEM output)</v>
      </c>
      <c r="C12" s="99" t="s">
        <v>11</v>
      </c>
      <c r="D12" s="88"/>
      <c r="E12" s="88"/>
      <c r="F12" s="115">
        <f>D12+E12</f>
        <v>0</v>
      </c>
      <c r="K12" s="214"/>
      <c r="L12" s="215"/>
    </row>
    <row r="13" spans="1:96" ht="29" x14ac:dyDescent="0.35">
      <c r="B13" s="100" t="str">
        <f>"Expected Cooling Tower Capacity in "&amp;(C4+10)&amp;" (Estimated from Cell F3)"</f>
        <v>Expected Cooling Tower Capacity in 10 (Estimated from Cell F3)</v>
      </c>
      <c r="C13" s="99" t="s">
        <v>11</v>
      </c>
      <c r="D13" s="112">
        <f>D12+(D12*$F$4)</f>
        <v>0</v>
      </c>
      <c r="E13" s="112">
        <f>E12+(E12*$F$4)</f>
        <v>0</v>
      </c>
      <c r="F13" s="112">
        <f>F12+(F12*$F$4)</f>
        <v>0</v>
      </c>
    </row>
    <row r="14" spans="1:96" ht="29" x14ac:dyDescent="0.35">
      <c r="B14" s="100" t="str">
        <f>"Annual Load of Cooling Towers in "&amp;C4&amp;" (CTEM output)"</f>
        <v>Annual Load of Cooling Towers in  (CTEM output)</v>
      </c>
      <c r="C14" s="99" t="s">
        <v>12</v>
      </c>
      <c r="D14" s="88"/>
      <c r="E14" s="88"/>
      <c r="F14" s="115">
        <f>D14+E14</f>
        <v>0</v>
      </c>
      <c r="K14" s="214"/>
      <c r="L14" s="215"/>
    </row>
    <row r="15" spans="1:96" ht="29" x14ac:dyDescent="0.35">
      <c r="B15" s="100" t="str">
        <f>"Expected "&amp;(C4+10)&amp;" Cooling Tower Annual Load (Estimated from Cell F3)"</f>
        <v>Expected 10 Cooling Tower Annual Load (Estimated from Cell F3)</v>
      </c>
      <c r="C15" s="99" t="s">
        <v>12</v>
      </c>
      <c r="D15" s="112">
        <f>D14+(D14*$F$4)</f>
        <v>0</v>
      </c>
      <c r="E15" s="112">
        <f>E14+(E14*$F$4)</f>
        <v>0</v>
      </c>
      <c r="F15" s="112">
        <f>F14+(F14*$F$4)</f>
        <v>0</v>
      </c>
    </row>
    <row r="16" spans="1:96" ht="29" x14ac:dyDescent="0.35">
      <c r="B16" s="100" t="str">
        <f>"Annual Consumptive Water Use of Cooling Towers in "&amp;C4&amp;" (CTEM output)"</f>
        <v>Annual Consumptive Water Use of Cooling Towers in  (CTEM output)</v>
      </c>
      <c r="C16" s="99" t="s">
        <v>13</v>
      </c>
      <c r="D16" s="88"/>
      <c r="E16" s="88"/>
      <c r="F16" s="115">
        <f>D16+E16</f>
        <v>0</v>
      </c>
      <c r="K16" s="214"/>
      <c r="L16" s="215"/>
    </row>
    <row r="17" spans="2:12" ht="29" x14ac:dyDescent="0.35">
      <c r="B17" s="100" t="str">
        <f>"Annual Non-Consumptive Water Use of Cooling Towers in "&amp;C4&amp;" (CTEM output)"</f>
        <v>Annual Non-Consumptive Water Use of Cooling Towers in  (CTEM output)</v>
      </c>
      <c r="C17" s="99" t="s">
        <v>13</v>
      </c>
      <c r="D17" s="88"/>
      <c r="E17" s="88"/>
      <c r="F17" s="115">
        <f t="shared" ref="F17:F18" si="0">D17+E17</f>
        <v>0</v>
      </c>
      <c r="K17" s="214"/>
      <c r="L17" s="215"/>
    </row>
    <row r="18" spans="2:12" ht="29" x14ac:dyDescent="0.35">
      <c r="B18" s="100" t="str">
        <f>"Annual Total Water Use of Cooling Towers in "&amp;C4&amp;" (CTEM output)"</f>
        <v>Annual Total Water Use of Cooling Towers in  (CTEM output)</v>
      </c>
      <c r="C18" s="99" t="s">
        <v>13</v>
      </c>
      <c r="D18" s="88"/>
      <c r="E18" s="88"/>
      <c r="F18" s="115">
        <f t="shared" si="0"/>
        <v>0</v>
      </c>
      <c r="K18" s="214"/>
      <c r="L18" s="215"/>
    </row>
    <row r="19" spans="2:12" ht="51.65" customHeight="1" thickBot="1" x14ac:dyDescent="0.4">
      <c r="B19" s="98" t="str">
        <f>"Expected "&amp;(C4+10)&amp;" Cooling Tower Annual Water Use Without Intervention (Estimated from Cell F3)"</f>
        <v>Expected 10 Cooling Tower Annual Water Use Without Intervention (Estimated from Cell F3)</v>
      </c>
      <c r="C19" s="97" t="s">
        <v>13</v>
      </c>
      <c r="D19" s="113">
        <f>D18+(D18*$F$4)</f>
        <v>0</v>
      </c>
      <c r="E19" s="113">
        <f>E18+(E18*$F$4)</f>
        <v>0</v>
      </c>
      <c r="F19" s="113">
        <f>F18+(F18*$F$4)</f>
        <v>0</v>
      </c>
    </row>
    <row r="20" spans="2:12" x14ac:dyDescent="0.35">
      <c r="B20" s="92"/>
      <c r="C20" s="92"/>
      <c r="D20" s="92"/>
      <c r="E20" s="93"/>
      <c r="F20" s="92"/>
    </row>
    <row r="21" spans="2:12" x14ac:dyDescent="0.35">
      <c r="C21" s="92"/>
      <c r="D21" s="92"/>
      <c r="F21" s="92"/>
    </row>
    <row r="22" spans="2:12" x14ac:dyDescent="0.35">
      <c r="C22" s="92"/>
      <c r="D22" s="92"/>
      <c r="F22" s="92"/>
    </row>
    <row r="23" spans="2:12" x14ac:dyDescent="0.35">
      <c r="C23" s="92"/>
      <c r="F23" s="92"/>
    </row>
    <row r="24" spans="2:12" x14ac:dyDescent="0.35">
      <c r="C24" s="92"/>
      <c r="F24" s="92"/>
    </row>
    <row r="25" spans="2:12" x14ac:dyDescent="0.35">
      <c r="B25" s="48"/>
      <c r="C25" s="92"/>
      <c r="K25" s="214"/>
      <c r="L25" s="215"/>
    </row>
    <row r="26" spans="2:12" x14ac:dyDescent="0.35">
      <c r="B26" s="48"/>
      <c r="C26" s="92"/>
      <c r="F26" s="92"/>
    </row>
  </sheetData>
  <mergeCells count="1">
    <mergeCell ref="B1:I1"/>
  </mergeCells>
  <dataValidations count="1">
    <dataValidation allowBlank="1" showInputMessage="1" showErrorMessage="1" prompt="Assuming linear growth for 10 years from starting year in Cell C3 - can be zero or negative growth." sqref="F4" xr:uid="{ADFD8E75-E292-4323-B15F-7FB8FA2311D4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9F76F-F532-4D62-A222-0DCC251D09D1}">
  <sheetPr codeName="Sheet10"/>
  <dimension ref="A1:CH26"/>
  <sheetViews>
    <sheetView zoomScale="90" zoomScaleNormal="90" workbookViewId="0">
      <selection activeCell="B2" sqref="B2"/>
    </sheetView>
  </sheetViews>
  <sheetFormatPr defaultColWidth="0" defaultRowHeight="14.5" x14ac:dyDescent="0.35"/>
  <cols>
    <col min="1" max="1" width="3.36328125" customWidth="1"/>
    <col min="2" max="2" width="49.54296875" customWidth="1"/>
    <col min="3" max="16" width="13.7265625" customWidth="1"/>
    <col min="17" max="17" width="2.7265625" customWidth="1"/>
    <col min="18" max="18" width="2.81640625" customWidth="1"/>
    <col min="19" max="86" width="0" hidden="1" customWidth="1"/>
    <col min="87" max="16384" width="8.7265625" hidden="1"/>
  </cols>
  <sheetData>
    <row r="1" spans="1:86" ht="56.5" customHeight="1" x14ac:dyDescent="0.35">
      <c r="A1" s="283"/>
      <c r="B1" s="304" t="s">
        <v>380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283"/>
    </row>
    <row r="2" spans="1:86" s="38" customFormat="1" ht="15" thickBot="1" x14ac:dyDescent="0.4">
      <c r="A2" s="277"/>
      <c r="B2" s="27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AC2" s="44"/>
      <c r="AD2" s="32"/>
      <c r="AE2" s="32"/>
      <c r="AF2" s="32"/>
      <c r="AG2" s="32"/>
      <c r="AH2" s="32"/>
      <c r="AI2" s="32"/>
      <c r="AJ2" s="32"/>
      <c r="AK2" s="32"/>
      <c r="AL2" s="32"/>
      <c r="AM2" s="1"/>
      <c r="AO2" s="37"/>
      <c r="AP2" s="37"/>
      <c r="AQ2" s="37"/>
      <c r="AR2" s="37"/>
      <c r="AS2" s="37"/>
      <c r="AT2" s="37"/>
      <c r="AU2" s="37"/>
      <c r="AV2" s="37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s="38" customFormat="1" ht="73" thickBot="1" x14ac:dyDescent="0.4">
      <c r="A3" s="4"/>
      <c r="B3" s="95" t="s">
        <v>14</v>
      </c>
      <c r="C3" s="198" t="s">
        <v>15</v>
      </c>
      <c r="D3" s="198" t="s">
        <v>16</v>
      </c>
      <c r="E3" s="198" t="s">
        <v>17</v>
      </c>
      <c r="F3" s="198" t="s">
        <v>18</v>
      </c>
      <c r="G3" s="198" t="s">
        <v>19</v>
      </c>
      <c r="H3" s="198" t="s">
        <v>20</v>
      </c>
      <c r="I3" s="198" t="s">
        <v>21</v>
      </c>
      <c r="J3" s="198" t="s">
        <v>22</v>
      </c>
      <c r="K3" s="198" t="s">
        <v>23</v>
      </c>
      <c r="L3" s="237" t="s">
        <v>33</v>
      </c>
      <c r="M3" s="94" t="s">
        <v>24</v>
      </c>
      <c r="N3" s="94" t="s">
        <v>25</v>
      </c>
      <c r="O3" s="94" t="s">
        <v>26</v>
      </c>
      <c r="P3" s="94" t="s">
        <v>27</v>
      </c>
      <c r="U3" s="1"/>
      <c r="V3" s="1"/>
      <c r="W3" s="1"/>
      <c r="X3" s="1"/>
      <c r="Y3" s="1"/>
      <c r="Z3" s="1"/>
      <c r="AA3" s="1"/>
      <c r="AB3" s="1"/>
      <c r="AC3" s="44"/>
      <c r="AD3" s="32"/>
      <c r="AE3" s="32"/>
      <c r="AF3" s="32"/>
      <c r="AG3" s="32"/>
      <c r="AH3" s="32"/>
      <c r="AI3" s="32"/>
      <c r="AJ3" s="32"/>
      <c r="AK3" s="32"/>
      <c r="AL3" s="32"/>
      <c r="AM3" s="1"/>
      <c r="AO3" s="37"/>
      <c r="AP3" s="37"/>
      <c r="AQ3" s="37"/>
      <c r="AR3" s="37"/>
      <c r="AS3" s="37"/>
      <c r="AT3" s="37"/>
      <c r="AU3" s="37"/>
      <c r="AV3" s="37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s="38" customFormat="1" ht="15" thickBot="1" x14ac:dyDescent="0.4">
      <c r="A4" s="4"/>
      <c r="B4" s="240"/>
      <c r="C4" s="285">
        <f>IFERROR(VLOOKUP($B4,$B$10:$K$25,2,FALSE),0)</f>
        <v>0</v>
      </c>
      <c r="D4" s="286">
        <f>IFERROR(VLOOKUP($B4,$B$10:$K$25,3,FALSE),0)</f>
        <v>0</v>
      </c>
      <c r="E4" s="286">
        <f>IFERROR(VLOOKUP($B4,$B$10:$K$25,4,FALSE),0)</f>
        <v>0</v>
      </c>
      <c r="F4" s="286">
        <f>IFERROR(VLOOKUP($B4,$B$10:$K$25,5,FALSE),0)</f>
        <v>0</v>
      </c>
      <c r="G4" s="287">
        <f>IFERROR(VLOOKUP($B4,$B$10:$K$25,6,FALSE)*(H4/VLOOKUP($B4,$B$10:$K$25,7,FALSE)),0)</f>
        <v>0</v>
      </c>
      <c r="H4" s="288">
        <f>'Service Territory CT Baseline'!$C$5</f>
        <v>0</v>
      </c>
      <c r="I4" s="289">
        <f>IFERROR(VLOOKUP($B4,$B$10:$K$25,8,FALSE),0)</f>
        <v>0</v>
      </c>
      <c r="J4" s="289">
        <f>IFERROR(VLOOKUP($B4,$B$10:$K$25,9,FALSE)*(H4/VLOOKUP($B4,$B$10:$K$25,7,FALSE)),0)</f>
        <v>0</v>
      </c>
      <c r="K4" s="285">
        <f>IFERROR(VLOOKUP($B4,$B$10:$K$25,10,FALSE),0)</f>
        <v>0</v>
      </c>
      <c r="L4" s="290">
        <f>IFERROR(VLOOKUP($B4,$B$10:$L$25,11,FALSE),0)</f>
        <v>0</v>
      </c>
      <c r="M4" s="45">
        <f>IFERROR((I4+(K4))/C4,0)</f>
        <v>0</v>
      </c>
      <c r="N4" s="19">
        <f>IFERROR(((J4*K4))/C4,0)</f>
        <v>0</v>
      </c>
      <c r="O4" s="19">
        <f t="shared" ref="O4:O6" si="0">IFERROR(M4+N4,0)</f>
        <v>0</v>
      </c>
      <c r="P4" s="197">
        <f t="shared" ref="P4:P6" si="1">IFERROR(G4*K4/C4,0)</f>
        <v>0</v>
      </c>
      <c r="U4" s="1"/>
      <c r="V4" s="1"/>
      <c r="W4" s="1"/>
      <c r="X4" s="1"/>
      <c r="Y4" s="1"/>
      <c r="Z4" s="1"/>
      <c r="AA4" s="1"/>
      <c r="AB4" s="1"/>
      <c r="AC4" s="44"/>
      <c r="AD4" s="32"/>
      <c r="AE4" s="32"/>
      <c r="AF4" s="32"/>
      <c r="AG4" s="32"/>
      <c r="AH4" s="32"/>
      <c r="AI4" s="32"/>
      <c r="AJ4" s="32"/>
      <c r="AK4" s="32"/>
      <c r="AL4" s="32"/>
      <c r="AM4" s="1"/>
      <c r="AO4" s="37"/>
      <c r="AP4" s="37"/>
      <c r="AQ4" s="37"/>
      <c r="AR4" s="37"/>
      <c r="AS4" s="37"/>
      <c r="AT4" s="37"/>
      <c r="AU4" s="37"/>
      <c r="AV4" s="37"/>
      <c r="AX4" s="1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s="38" customFormat="1" ht="15" thickBot="1" x14ac:dyDescent="0.4">
      <c r="A5" s="4"/>
      <c r="B5" s="219"/>
      <c r="C5" s="291">
        <f>IFERROR(VLOOKUP($B5,$B$10:$K$25,2,FALSE),0)</f>
        <v>0</v>
      </c>
      <c r="D5" s="292">
        <f>IFERROR(VLOOKUP($B5,$B$10:$K$25,3,FALSE),0)</f>
        <v>0</v>
      </c>
      <c r="E5" s="292">
        <f>IFERROR(VLOOKUP($B5,$B$10:$K$25,4,FALSE),0)</f>
        <v>0</v>
      </c>
      <c r="F5" s="292">
        <f>IFERROR(VLOOKUP($B5,$B$10:$K$25,5,FALSE),0)</f>
        <v>0</v>
      </c>
      <c r="G5" s="293">
        <f>IFERROR(VLOOKUP($B5,$B$10:$K$25,6,FALSE)*(H5/VLOOKUP($B5,$B$10:$K$25,7,FALSE)),0)</f>
        <v>0</v>
      </c>
      <c r="H5" s="294">
        <f>'Service Territory CT Baseline'!$C$5</f>
        <v>0</v>
      </c>
      <c r="I5" s="295">
        <f>IFERROR(VLOOKUP($B5,$B$10:$K$25,8,FALSE),0)</f>
        <v>0</v>
      </c>
      <c r="J5" s="295">
        <f>IFERROR(VLOOKUP($B5,$B$10:$K$25,9,FALSE)*(H5/VLOOKUP($B5,$B$10:$K$25,7,FALSE)),0)</f>
        <v>0</v>
      </c>
      <c r="K5" s="291">
        <f>IFERROR(VLOOKUP($B5,$B$10:$K$25,10,FALSE),0)</f>
        <v>0</v>
      </c>
      <c r="L5" s="290">
        <f t="shared" ref="L5:L7" si="2">IFERROR(VLOOKUP($B5,$B$10:$L$25,11,FALSE),0)</f>
        <v>0</v>
      </c>
      <c r="M5" s="45">
        <f>IFERROR((I5+(K5))/C5,0)</f>
        <v>0</v>
      </c>
      <c r="N5" s="19">
        <f>IFERROR(((J5*K5))/C5,0)</f>
        <v>0</v>
      </c>
      <c r="O5" s="19">
        <f t="shared" si="0"/>
        <v>0</v>
      </c>
      <c r="P5" s="197">
        <f t="shared" si="1"/>
        <v>0</v>
      </c>
      <c r="U5" s="1"/>
      <c r="V5" s="1"/>
      <c r="W5" s="1"/>
      <c r="X5" s="1"/>
      <c r="Y5" s="1"/>
      <c r="Z5" s="1"/>
      <c r="AA5" s="1"/>
      <c r="AB5" s="1"/>
      <c r="AC5" s="44"/>
      <c r="AD5" s="32"/>
      <c r="AE5" s="32"/>
      <c r="AF5" s="32"/>
      <c r="AG5" s="32"/>
      <c r="AH5" s="32"/>
      <c r="AI5" s="32"/>
      <c r="AJ5" s="32"/>
      <c r="AK5" s="32"/>
      <c r="AL5" s="32"/>
      <c r="AM5" s="1"/>
      <c r="AO5" s="37"/>
      <c r="AP5" s="37"/>
      <c r="AQ5" s="37"/>
      <c r="AR5" s="37"/>
      <c r="AS5" s="37"/>
      <c r="AT5" s="37"/>
      <c r="AU5" s="37"/>
      <c r="AV5" s="37"/>
      <c r="AX5" s="1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s="38" customFormat="1" ht="15" thickBot="1" x14ac:dyDescent="0.4">
      <c r="A6" s="4"/>
      <c r="B6" s="219"/>
      <c r="C6" s="291">
        <f>IFERROR(VLOOKUP($B6,$B$10:$K$25,2,FALSE),0)</f>
        <v>0</v>
      </c>
      <c r="D6" s="292">
        <f>IFERROR(VLOOKUP($B6,$B$10:$K$25,3,FALSE),0)</f>
        <v>0</v>
      </c>
      <c r="E6" s="292">
        <f>IFERROR(VLOOKUP($B6,$B$10:$K$25,4,FALSE),0)</f>
        <v>0</v>
      </c>
      <c r="F6" s="292">
        <f>IFERROR(VLOOKUP($B6,$B$10:$K$25,5,FALSE),0)</f>
        <v>0</v>
      </c>
      <c r="G6" s="293">
        <f>IFERROR(VLOOKUP($B6,$B$10:$K$25,6,FALSE)*(H6/VLOOKUP($B6,$B$10:$K$25,7,FALSE)),0)</f>
        <v>0</v>
      </c>
      <c r="H6" s="294">
        <f>'Service Territory CT Baseline'!$C$5</f>
        <v>0</v>
      </c>
      <c r="I6" s="295">
        <f>IFERROR(VLOOKUP($B6,$B$10:$K$25,8,FALSE),0)</f>
        <v>0</v>
      </c>
      <c r="J6" s="295">
        <f>IFERROR(VLOOKUP($B6,$B$10:$K$25,9,FALSE)*(H6/VLOOKUP($B6,$B$10:$K$25,7,FALSE)),0)</f>
        <v>0</v>
      </c>
      <c r="K6" s="291">
        <f>IFERROR(VLOOKUP($B6,$B$10:$K$25,10,FALSE),0)</f>
        <v>0</v>
      </c>
      <c r="L6" s="290">
        <f t="shared" si="2"/>
        <v>0</v>
      </c>
      <c r="M6" s="45">
        <f>IFERROR((I6+(K6))/C6,0)</f>
        <v>0</v>
      </c>
      <c r="N6" s="19">
        <f>IFERROR(((J6*K6))/C6,0)</f>
        <v>0</v>
      </c>
      <c r="O6" s="19">
        <f t="shared" si="0"/>
        <v>0</v>
      </c>
      <c r="P6" s="197">
        <f t="shared" si="1"/>
        <v>0</v>
      </c>
      <c r="U6" s="1"/>
      <c r="V6" s="1"/>
      <c r="W6" s="1"/>
      <c r="X6" s="1"/>
      <c r="Y6" s="1"/>
      <c r="Z6" s="1"/>
      <c r="AA6" s="1"/>
      <c r="AB6" s="1"/>
      <c r="AC6" s="44"/>
      <c r="AD6" s="32"/>
      <c r="AE6" s="32"/>
      <c r="AF6" s="32"/>
      <c r="AG6" s="32"/>
      <c r="AH6" s="32"/>
      <c r="AI6" s="32"/>
      <c r="AJ6" s="32"/>
      <c r="AK6" s="32"/>
      <c r="AL6" s="32"/>
      <c r="AM6" s="1"/>
      <c r="AO6" s="37"/>
      <c r="AP6" s="37"/>
      <c r="AQ6" s="37"/>
      <c r="AR6" s="37"/>
      <c r="AS6" s="37"/>
      <c r="AT6" s="37"/>
      <c r="AU6" s="37"/>
      <c r="AV6" s="37"/>
      <c r="AX6" s="1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s="38" customFormat="1" ht="15" thickBot="1" x14ac:dyDescent="0.4">
      <c r="A7" s="4"/>
      <c r="B7" s="219"/>
      <c r="C7" s="291">
        <f>IFERROR(VLOOKUP($B7,$B$10:$K$25,2,FALSE),0)</f>
        <v>0</v>
      </c>
      <c r="D7" s="292">
        <f>IFERROR(VLOOKUP($B7,$B$10:$K$25,3,FALSE),0)</f>
        <v>0</v>
      </c>
      <c r="E7" s="292">
        <f>IFERROR(VLOOKUP($B7,$B$10:$K$25,4,FALSE),0)</f>
        <v>0</v>
      </c>
      <c r="F7" s="292">
        <f>IFERROR(VLOOKUP($B7,$B$10:$K$25,5,FALSE),0)</f>
        <v>0</v>
      </c>
      <c r="G7" s="293">
        <f>IFERROR(VLOOKUP($B7,$B$10:$K$25,6,FALSE)*(H7/VLOOKUP($B7,$B$10:$K$25,7,FALSE)),0)</f>
        <v>0</v>
      </c>
      <c r="H7" s="294">
        <f>'Service Territory CT Baseline'!$C$5</f>
        <v>0</v>
      </c>
      <c r="I7" s="295">
        <f>IFERROR(VLOOKUP($B7,$B$10:$K$25,8,FALSE),0)</f>
        <v>0</v>
      </c>
      <c r="J7" s="295">
        <f>IFERROR(VLOOKUP($B7,$B$10:$K$25,9,FALSE)*(H7/VLOOKUP($B7,$B$10:$K$25,7,FALSE)),0)</f>
        <v>0</v>
      </c>
      <c r="K7" s="291">
        <f>IFERROR(VLOOKUP($B7,$B$10:$K$25,10,FALSE),0)</f>
        <v>0</v>
      </c>
      <c r="L7" s="290">
        <f t="shared" si="2"/>
        <v>0</v>
      </c>
      <c r="M7" s="45">
        <f>IFERROR((I7+(K7))/C7,0)</f>
        <v>0</v>
      </c>
      <c r="N7" s="19">
        <f>IFERROR(((J7*K7))/C7,0)</f>
        <v>0</v>
      </c>
      <c r="O7" s="19">
        <f>IFERROR(M7+N7,0)</f>
        <v>0</v>
      </c>
      <c r="P7" s="197">
        <f>IFERROR(G7*K7/C7,0)</f>
        <v>0</v>
      </c>
      <c r="U7" s="1"/>
      <c r="V7" s="1"/>
      <c r="W7" s="1"/>
      <c r="X7" s="1"/>
      <c r="Y7" s="1"/>
      <c r="Z7" s="1"/>
      <c r="AA7" s="1"/>
      <c r="AB7" s="1"/>
      <c r="AC7" s="40"/>
      <c r="AD7" s="41"/>
      <c r="AE7" s="41"/>
      <c r="AF7" s="43"/>
      <c r="AG7" s="43"/>
      <c r="AH7" s="43"/>
      <c r="AI7" s="43"/>
      <c r="AJ7" s="43"/>
      <c r="AK7" s="43"/>
      <c r="AL7" s="41"/>
      <c r="AM7" s="1"/>
      <c r="AO7" s="37"/>
      <c r="AP7" s="37"/>
      <c r="AQ7" s="37"/>
      <c r="AR7" s="37"/>
      <c r="AS7" s="37"/>
      <c r="AT7" s="37"/>
      <c r="AU7" s="37"/>
      <c r="AV7" s="37"/>
      <c r="AX7" s="1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s="38" customFormat="1" ht="13.5" customHeight="1" thickBot="1" x14ac:dyDescent="0.4">
      <c r="A8" s="4"/>
      <c r="B8" s="89"/>
      <c r="C8" s="90"/>
      <c r="D8" s="90"/>
      <c r="E8" s="90"/>
      <c r="F8" s="3"/>
      <c r="G8" s="3"/>
      <c r="H8" s="3"/>
      <c r="I8" s="91"/>
      <c r="J8" s="296"/>
      <c r="K8" s="37"/>
      <c r="L8" s="37"/>
      <c r="U8" s="1"/>
      <c r="V8" s="1"/>
      <c r="W8" s="1"/>
      <c r="X8" s="1"/>
      <c r="Y8" s="1"/>
      <c r="Z8" s="1"/>
      <c r="AA8" s="1"/>
      <c r="AB8" s="1"/>
      <c r="AC8" s="39"/>
      <c r="AF8" s="37"/>
      <c r="AG8" s="37"/>
      <c r="AH8" s="37"/>
      <c r="AI8" s="37"/>
      <c r="AJ8" s="37"/>
      <c r="AK8" s="37"/>
      <c r="AM8" s="1"/>
      <c r="AO8" s="37"/>
      <c r="AP8" s="37"/>
      <c r="AQ8" s="37"/>
      <c r="AR8" s="37"/>
      <c r="AS8" s="37"/>
      <c r="AT8" s="37"/>
      <c r="AU8" s="37"/>
      <c r="AV8" s="37"/>
      <c r="AX8" s="1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ht="73" thickBot="1" x14ac:dyDescent="0.4">
      <c r="B9" s="95" t="s">
        <v>32</v>
      </c>
      <c r="C9" s="198" t="s">
        <v>15</v>
      </c>
      <c r="D9" s="198" t="s">
        <v>16</v>
      </c>
      <c r="E9" s="198" t="s">
        <v>17</v>
      </c>
      <c r="F9" s="198" t="s">
        <v>18</v>
      </c>
      <c r="G9" s="198" t="s">
        <v>19</v>
      </c>
      <c r="H9" s="198" t="s">
        <v>20</v>
      </c>
      <c r="I9" s="198" t="s">
        <v>21</v>
      </c>
      <c r="J9" s="198" t="s">
        <v>22</v>
      </c>
      <c r="K9" s="198" t="s">
        <v>23</v>
      </c>
      <c r="L9" s="237" t="s">
        <v>33</v>
      </c>
    </row>
    <row r="10" spans="1:86" ht="15" thickBot="1" x14ac:dyDescent="0.4">
      <c r="B10" s="217" t="s">
        <v>34</v>
      </c>
      <c r="C10" s="291">
        <v>500</v>
      </c>
      <c r="D10" s="292">
        <v>0.5</v>
      </c>
      <c r="E10" s="292">
        <v>0.11</v>
      </c>
      <c r="F10" s="292">
        <v>0.87</v>
      </c>
      <c r="G10" s="297">
        <v>20000</v>
      </c>
      <c r="H10" s="298">
        <v>0.12244121739232458</v>
      </c>
      <c r="I10" s="299">
        <v>200000</v>
      </c>
      <c r="J10" s="299">
        <v>0</v>
      </c>
      <c r="K10" s="300">
        <v>15</v>
      </c>
      <c r="L10" s="301">
        <v>0.71</v>
      </c>
    </row>
    <row r="11" spans="1:86" ht="15" thickBot="1" x14ac:dyDescent="0.4">
      <c r="B11" s="217" t="s">
        <v>35</v>
      </c>
      <c r="C11" s="291">
        <v>500</v>
      </c>
      <c r="D11" s="292">
        <v>0.33499999999999996</v>
      </c>
      <c r="E11" s="292">
        <v>0.27900000000000003</v>
      </c>
      <c r="F11" s="292">
        <v>0.39600000000000002</v>
      </c>
      <c r="G11" s="297">
        <v>49740.484429065742</v>
      </c>
      <c r="H11" s="298">
        <v>0.1676869939124408</v>
      </c>
      <c r="I11" s="299">
        <v>12605</v>
      </c>
      <c r="J11" s="299">
        <v>230</v>
      </c>
      <c r="K11" s="300">
        <v>15</v>
      </c>
      <c r="L11" s="301">
        <v>1</v>
      </c>
    </row>
    <row r="12" spans="1:86" ht="15" thickBot="1" x14ac:dyDescent="0.4">
      <c r="B12" s="217" t="s">
        <v>28</v>
      </c>
      <c r="C12" s="291">
        <v>500</v>
      </c>
      <c r="D12" s="292">
        <v>0.5</v>
      </c>
      <c r="E12" s="292">
        <v>0.25</v>
      </c>
      <c r="F12" s="292">
        <v>0.75</v>
      </c>
      <c r="G12" s="297">
        <v>13860</v>
      </c>
      <c r="H12" s="298">
        <v>0.12244121739232458</v>
      </c>
      <c r="I12" s="299">
        <v>229437.6</v>
      </c>
      <c r="J12" s="299">
        <v>-2441.6999999999998</v>
      </c>
      <c r="K12" s="300">
        <v>15</v>
      </c>
      <c r="L12" s="301">
        <v>0.71</v>
      </c>
    </row>
    <row r="13" spans="1:86" ht="15" thickBot="1" x14ac:dyDescent="0.4">
      <c r="B13" s="217" t="s">
        <v>36</v>
      </c>
      <c r="C13" s="291">
        <v>500</v>
      </c>
      <c r="D13" s="292">
        <v>0.58199999999999996</v>
      </c>
      <c r="E13" s="292">
        <v>0.29399999999999998</v>
      </c>
      <c r="F13" s="292">
        <v>0.87</v>
      </c>
      <c r="G13" s="297">
        <v>2222222.2222222225</v>
      </c>
      <c r="H13" s="298">
        <v>5.5267032889676423E-2</v>
      </c>
      <c r="I13" s="299">
        <v>239887</v>
      </c>
      <c r="J13" s="299">
        <v>11000</v>
      </c>
      <c r="K13" s="300">
        <v>15</v>
      </c>
      <c r="L13" s="301">
        <v>0.71</v>
      </c>
    </row>
    <row r="14" spans="1:86" ht="15" thickBot="1" x14ac:dyDescent="0.4">
      <c r="B14" s="217" t="s">
        <v>37</v>
      </c>
      <c r="C14" s="291">
        <v>500</v>
      </c>
      <c r="D14" s="292">
        <v>0.15</v>
      </c>
      <c r="E14" s="292">
        <v>0.14000000000000001</v>
      </c>
      <c r="F14" s="292">
        <v>0.16</v>
      </c>
      <c r="G14" s="297">
        <v>15470</v>
      </c>
      <c r="H14" s="298">
        <v>0.17004596663520397</v>
      </c>
      <c r="I14" s="299">
        <v>38375</v>
      </c>
      <c r="J14" s="299">
        <v>738</v>
      </c>
      <c r="K14" s="300">
        <v>15</v>
      </c>
      <c r="L14" s="301">
        <v>0</v>
      </c>
    </row>
    <row r="15" spans="1:86" ht="15" thickBot="1" x14ac:dyDescent="0.4">
      <c r="B15" s="217" t="s">
        <v>29</v>
      </c>
      <c r="C15" s="291">
        <v>500</v>
      </c>
      <c r="D15" s="292">
        <v>0.2</v>
      </c>
      <c r="E15" s="292">
        <v>0.1</v>
      </c>
      <c r="F15" s="292">
        <v>0.3</v>
      </c>
      <c r="G15" s="297">
        <v>598</v>
      </c>
      <c r="H15" s="298">
        <v>0.12244121739232458</v>
      </c>
      <c r="I15" s="299">
        <v>437500</v>
      </c>
      <c r="J15" s="299">
        <v>3136.5</v>
      </c>
      <c r="K15" s="300">
        <v>15</v>
      </c>
      <c r="L15" s="301">
        <v>1</v>
      </c>
    </row>
    <row r="16" spans="1:86" ht="15" thickBot="1" x14ac:dyDescent="0.4">
      <c r="B16" s="217" t="s">
        <v>30</v>
      </c>
      <c r="C16" s="291">
        <v>500</v>
      </c>
      <c r="D16" s="292">
        <v>0.23499999999999999</v>
      </c>
      <c r="E16" s="292">
        <v>0.23</v>
      </c>
      <c r="F16" s="292">
        <v>0.24</v>
      </c>
      <c r="G16" s="297">
        <v>217</v>
      </c>
      <c r="H16" s="298">
        <v>0.10700599540883571</v>
      </c>
      <c r="I16" s="299">
        <v>9866.67</v>
      </c>
      <c r="J16" s="299">
        <v>4684</v>
      </c>
      <c r="K16" s="300">
        <v>15</v>
      </c>
      <c r="L16" s="301">
        <v>0</v>
      </c>
    </row>
    <row r="17" spans="2:12" ht="15" thickBot="1" x14ac:dyDescent="0.4">
      <c r="B17" s="217" t="s">
        <v>38</v>
      </c>
      <c r="C17" s="291">
        <v>500</v>
      </c>
      <c r="D17" s="292">
        <v>0.26300000000000001</v>
      </c>
      <c r="E17" s="292">
        <v>0.22700000000000001</v>
      </c>
      <c r="F17" s="292">
        <v>0.29699999999999999</v>
      </c>
      <c r="G17" s="297">
        <v>10512</v>
      </c>
      <c r="H17" s="298">
        <v>0.10700599540883571</v>
      </c>
      <c r="I17" s="299">
        <v>32750</v>
      </c>
      <c r="J17" s="299">
        <v>-2522</v>
      </c>
      <c r="K17" s="300">
        <v>15</v>
      </c>
      <c r="L17" s="301">
        <v>0</v>
      </c>
    </row>
    <row r="18" spans="2:12" ht="15" thickBot="1" x14ac:dyDescent="0.4">
      <c r="B18" s="217" t="s">
        <v>31</v>
      </c>
      <c r="C18" s="291"/>
      <c r="D18" s="292"/>
      <c r="E18" s="292"/>
      <c r="F18" s="292"/>
      <c r="G18" s="297"/>
      <c r="H18" s="298"/>
      <c r="I18" s="299"/>
      <c r="J18" s="299"/>
      <c r="K18" s="300"/>
      <c r="L18" s="301"/>
    </row>
    <row r="19" spans="2:12" ht="15" thickBot="1" x14ac:dyDescent="0.4">
      <c r="B19" s="217" t="s">
        <v>378</v>
      </c>
      <c r="C19" s="291"/>
      <c r="D19" s="292"/>
      <c r="E19" s="292"/>
      <c r="F19" s="292"/>
      <c r="G19" s="297"/>
      <c r="H19" s="298"/>
      <c r="I19" s="299"/>
      <c r="J19" s="299"/>
      <c r="K19" s="300"/>
      <c r="L19" s="301"/>
    </row>
    <row r="20" spans="2:12" ht="15" thickBot="1" x14ac:dyDescent="0.4">
      <c r="B20" s="217" t="s">
        <v>378</v>
      </c>
      <c r="C20" s="291"/>
      <c r="D20" s="292"/>
      <c r="E20" s="292"/>
      <c r="F20" s="292"/>
      <c r="G20" s="297"/>
      <c r="H20" s="298"/>
      <c r="I20" s="299"/>
      <c r="J20" s="299"/>
      <c r="K20" s="300"/>
      <c r="L20" s="301"/>
    </row>
    <row r="21" spans="2:12" ht="15" thickBot="1" x14ac:dyDescent="0.4">
      <c r="B21" s="217" t="s">
        <v>378</v>
      </c>
      <c r="C21" s="291"/>
      <c r="D21" s="292"/>
      <c r="E21" s="292"/>
      <c r="F21" s="292"/>
      <c r="G21" s="297"/>
      <c r="H21" s="298"/>
      <c r="I21" s="299"/>
      <c r="J21" s="299"/>
      <c r="K21" s="300"/>
      <c r="L21" s="301"/>
    </row>
    <row r="22" spans="2:12" ht="15" thickBot="1" x14ac:dyDescent="0.4">
      <c r="B22" s="217" t="s">
        <v>378</v>
      </c>
      <c r="C22" s="291"/>
      <c r="D22" s="292"/>
      <c r="E22" s="292"/>
      <c r="F22" s="292"/>
      <c r="G22" s="297"/>
      <c r="H22" s="298"/>
      <c r="I22" s="299"/>
      <c r="J22" s="299"/>
      <c r="K22" s="300"/>
      <c r="L22" s="301"/>
    </row>
    <row r="23" spans="2:12" ht="15" thickBot="1" x14ac:dyDescent="0.4">
      <c r="B23" s="217" t="s">
        <v>378</v>
      </c>
      <c r="C23" s="291"/>
      <c r="D23" s="292"/>
      <c r="E23" s="292"/>
      <c r="F23" s="292"/>
      <c r="G23" s="297"/>
      <c r="H23" s="298"/>
      <c r="I23" s="299"/>
      <c r="J23" s="299"/>
      <c r="K23" s="300"/>
      <c r="L23" s="301"/>
    </row>
    <row r="24" spans="2:12" ht="15" thickBot="1" x14ac:dyDescent="0.4">
      <c r="B24" s="217" t="s">
        <v>378</v>
      </c>
      <c r="C24" s="291"/>
      <c r="D24" s="292"/>
      <c r="E24" s="292"/>
      <c r="F24" s="292"/>
      <c r="G24" s="297"/>
      <c r="H24" s="298"/>
      <c r="I24" s="299"/>
      <c r="J24" s="299"/>
      <c r="K24" s="300"/>
      <c r="L24" s="301"/>
    </row>
    <row r="25" spans="2:12" ht="15" thickBot="1" x14ac:dyDescent="0.4">
      <c r="B25" s="217" t="s">
        <v>378</v>
      </c>
      <c r="C25" s="291"/>
      <c r="D25" s="292"/>
      <c r="E25" s="292"/>
      <c r="F25" s="292"/>
      <c r="G25" s="297"/>
      <c r="H25" s="298"/>
      <c r="I25" s="299"/>
      <c r="J25" s="299"/>
      <c r="K25" s="300"/>
      <c r="L25" s="301"/>
    </row>
    <row r="26" spans="2:12" ht="29.5" customHeight="1" x14ac:dyDescent="0.35"/>
  </sheetData>
  <mergeCells count="1">
    <mergeCell ref="B1:P1"/>
  </mergeCells>
  <dataValidations count="1">
    <dataValidation type="list" allowBlank="1" showInputMessage="1" showErrorMessage="1" sqref="B4:B7" xr:uid="{5D913C03-65FD-4162-84CE-D2DB9371896D}">
      <formula1>$B$10:$B$25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8201B-CBB9-4F53-8BB0-C81016DD2E0D}">
  <sheetPr codeName="Sheet3"/>
  <dimension ref="A1:BQ95"/>
  <sheetViews>
    <sheetView showGridLines="0" zoomScale="70" zoomScaleNormal="70" workbookViewId="0">
      <selection activeCell="C2" sqref="C2"/>
    </sheetView>
  </sheetViews>
  <sheetFormatPr defaultColWidth="8.7265625" defaultRowHeight="14.5" x14ac:dyDescent="0.35"/>
  <cols>
    <col min="1" max="1" width="4.453125" style="1" customWidth="1"/>
    <col min="2" max="2" width="19.54296875" style="1" customWidth="1"/>
    <col min="3" max="3" width="29.26953125" style="1" customWidth="1"/>
    <col min="4" max="6" width="23.1796875" style="1" customWidth="1"/>
    <col min="7" max="7" width="19.54296875" style="21" customWidth="1"/>
    <col min="8" max="8" width="19.54296875" style="38" customWidth="1"/>
    <col min="9" max="9" width="29.26953125" style="37" customWidth="1"/>
    <col min="10" max="12" width="23.1796875" style="37" customWidth="1"/>
    <col min="13" max="13" width="5.7265625" style="37" customWidth="1"/>
    <col min="14" max="14" width="26.453125" style="37" customWidth="1"/>
    <col min="15" max="15" width="15" style="38" customWidth="1"/>
    <col min="16" max="21" width="15" style="37" customWidth="1"/>
    <col min="22" max="22" width="45.54296875" style="37" customWidth="1"/>
    <col min="23" max="96" width="15" style="38" customWidth="1"/>
    <col min="97" max="129" width="8.7265625" style="38"/>
    <col min="130" max="133" width="10.54296875" style="38" customWidth="1"/>
    <col min="134" max="137" width="8.7265625" style="38"/>
    <col min="138" max="139" width="11.81640625" style="38" customWidth="1"/>
    <col min="140" max="16384" width="8.7265625" style="38"/>
  </cols>
  <sheetData>
    <row r="1" spans="1:26" customFormat="1" ht="56.5" customHeight="1" x14ac:dyDescent="0.35">
      <c r="A1" s="283"/>
      <c r="B1" s="304" t="s">
        <v>380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283"/>
    </row>
    <row r="2" spans="1:26" s="20" customFormat="1" ht="20.5" customHeight="1" thickBot="1" x14ac:dyDescent="0.4">
      <c r="A2" s="32"/>
      <c r="C2" s="277"/>
      <c r="G2" s="27"/>
      <c r="N2" s="27"/>
      <c r="Z2" s="8"/>
    </row>
    <row r="3" spans="1:26" s="34" customFormat="1" ht="92.25" customHeight="1" thickBot="1" x14ac:dyDescent="0.4">
      <c r="B3" s="201" t="s">
        <v>39</v>
      </c>
      <c r="D3" s="323" t="s">
        <v>40</v>
      </c>
      <c r="E3" s="324"/>
      <c r="F3" s="325"/>
      <c r="H3" s="180" t="s">
        <v>41</v>
      </c>
      <c r="J3" s="323" t="s">
        <v>42</v>
      </c>
      <c r="K3" s="324"/>
      <c r="L3" s="325"/>
      <c r="N3" s="318" t="s">
        <v>377</v>
      </c>
      <c r="O3" s="319"/>
      <c r="P3" s="32"/>
      <c r="Q3" s="32"/>
      <c r="R3" s="32"/>
      <c r="S3" s="32"/>
      <c r="T3" s="32"/>
    </row>
    <row r="4" spans="1:26" s="20" customFormat="1" ht="29.5" thickBot="1" x14ac:dyDescent="0.4">
      <c r="C4" s="33"/>
      <c r="D4" s="35" t="s">
        <v>43</v>
      </c>
      <c r="E4" s="35" t="s">
        <v>44</v>
      </c>
      <c r="F4" s="35" t="s">
        <v>45</v>
      </c>
      <c r="I4" s="33"/>
      <c r="J4" s="35" t="s">
        <v>43</v>
      </c>
      <c r="K4" s="35" t="s">
        <v>44</v>
      </c>
      <c r="L4" s="35" t="s">
        <v>45</v>
      </c>
      <c r="N4" s="32"/>
      <c r="O4" s="32"/>
      <c r="P4" s="32"/>
      <c r="Q4" s="32"/>
      <c r="R4" s="32"/>
      <c r="S4" s="32"/>
      <c r="T4" s="96"/>
    </row>
    <row r="5" spans="1:26" s="20" customFormat="1" ht="29.5" thickBot="1" x14ac:dyDescent="0.4">
      <c r="B5" s="320">
        <f>'CT Alt-Tech Details'!B4</f>
        <v>0</v>
      </c>
      <c r="C5" s="235" t="s">
        <v>46</v>
      </c>
      <c r="D5" s="222"/>
      <c r="E5" s="222"/>
      <c r="F5" s="231" t="str">
        <f>IFERROR(((E5*'Service Territory CT Baseline'!E$10)+(D5*'Service Territory CT Baseline'!D$10))/'Service Territory CT Baseline'!F$10,"")</f>
        <v/>
      </c>
      <c r="H5" s="320">
        <f>B5</f>
        <v>0</v>
      </c>
      <c r="I5" s="235" t="s">
        <v>46</v>
      </c>
      <c r="J5" s="222"/>
      <c r="K5" s="222"/>
      <c r="L5" s="231" t="str">
        <f>IFERROR(((K5*'Service Territory CT Baseline'!E$10)+(J5*'Service Territory CT Baseline'!D$10))/'Service Territory CT Baseline'!F$10,"")</f>
        <v/>
      </c>
      <c r="M5" s="216"/>
      <c r="N5" s="44"/>
      <c r="O5" s="32"/>
      <c r="P5" s="32"/>
      <c r="Q5" s="32"/>
      <c r="R5" s="32"/>
      <c r="S5" s="32"/>
      <c r="T5" s="32"/>
    </row>
    <row r="6" spans="1:26" s="20" customFormat="1" ht="29" x14ac:dyDescent="0.35">
      <c r="B6" s="321"/>
      <c r="C6" s="36" t="s">
        <v>372</v>
      </c>
      <c r="D6" s="223">
        <f>D5*'CT Alt-Tech Details'!$D$4</f>
        <v>0</v>
      </c>
      <c r="E6" s="223">
        <f>E5*'CT Alt-Tech Details'!$D$4</f>
        <v>0</v>
      </c>
      <c r="F6" s="223" t="str">
        <f>IFERROR(((E6*'Service Territory CT Baseline'!E$18)+(D6*'Service Territory CT Baseline'!D$18))/'Service Territory CT Baseline'!F$18,"")</f>
        <v/>
      </c>
      <c r="H6" s="321"/>
      <c r="I6" s="36" t="s">
        <v>372</v>
      </c>
      <c r="J6" s="223">
        <f>J5*'CT Alt-Tech Details'!$D$4</f>
        <v>0</v>
      </c>
      <c r="K6" s="223">
        <f>K5*'CT Alt-Tech Details'!$D$4</f>
        <v>0</v>
      </c>
      <c r="L6" s="223" t="str">
        <f>IFERROR(((K6*'Service Territory CT Baseline'!E$18)+(J6*'Service Territory CT Baseline'!D$18))/'Service Territory CT Baseline'!F$18,"")</f>
        <v/>
      </c>
      <c r="N6" s="44"/>
      <c r="O6" s="32"/>
      <c r="P6" s="32"/>
      <c r="Q6" s="32"/>
      <c r="R6" s="32"/>
      <c r="S6" s="32"/>
      <c r="T6" s="32"/>
    </row>
    <row r="7" spans="1:26" s="20" customFormat="1" ht="29" x14ac:dyDescent="0.35">
      <c r="B7" s="321"/>
      <c r="C7" s="36" t="s">
        <v>373</v>
      </c>
      <c r="D7" s="223">
        <f>D6*'CT Alt-Tech Details'!$L$4</f>
        <v>0</v>
      </c>
      <c r="E7" s="223">
        <f>E6*'CT Alt-Tech Details'!$L$4</f>
        <v>0</v>
      </c>
      <c r="F7" s="223" t="str">
        <f>IFERROR(((E7*'Service Territory CT Baseline'!E$18)+(D7*'Service Territory CT Baseline'!D$18))/'Service Territory CT Baseline'!F$18,"")</f>
        <v/>
      </c>
      <c r="H7" s="321"/>
      <c r="I7" s="36" t="s">
        <v>373</v>
      </c>
      <c r="J7" s="223">
        <f>J6*'CT Alt-Tech Details'!$L$4</f>
        <v>0</v>
      </c>
      <c r="K7" s="223">
        <f>K6*'CT Alt-Tech Details'!$L$4</f>
        <v>0</v>
      </c>
      <c r="L7" s="223" t="str">
        <f>IFERROR(((K7*'Service Territory CT Baseline'!E$18)+(J7*'Service Territory CT Baseline'!D$18))/'Service Territory CT Baseline'!F$18,"")</f>
        <v/>
      </c>
      <c r="N7" s="44"/>
      <c r="O7" s="32"/>
      <c r="P7" s="32"/>
      <c r="Q7" s="32"/>
      <c r="R7" s="32"/>
      <c r="S7" s="32"/>
      <c r="T7" s="32"/>
    </row>
    <row r="8" spans="1:26" s="20" customFormat="1" ht="29" x14ac:dyDescent="0.35">
      <c r="B8" s="321"/>
      <c r="C8" s="36" t="s">
        <v>374</v>
      </c>
      <c r="D8" s="224">
        <f>D5*'CT Alt-Tech Details'!$E$4</f>
        <v>0</v>
      </c>
      <c r="E8" s="224">
        <f>E5*'CT Alt-Tech Details'!$E$4</f>
        <v>0</v>
      </c>
      <c r="F8" s="224" t="str">
        <f>IFERROR(((E8*'Service Territory CT Baseline'!E$18)+(D8*'Service Territory CT Baseline'!D$18))/'Service Territory CT Baseline'!F$18,"")</f>
        <v/>
      </c>
      <c r="H8" s="321"/>
      <c r="I8" s="36" t="s">
        <v>374</v>
      </c>
      <c r="J8" s="224">
        <f>J5*'CT Alt-Tech Details'!$E$4</f>
        <v>0</v>
      </c>
      <c r="K8" s="224">
        <f>K5*'CT Alt-Tech Details'!$E$4</f>
        <v>0</v>
      </c>
      <c r="L8" s="224" t="str">
        <f>IFERROR(((K8*'Service Territory CT Baseline'!E$18)+(J8*'Service Territory CT Baseline'!D$18))/'Service Territory CT Baseline'!F$18,"")</f>
        <v/>
      </c>
      <c r="N8" s="44"/>
      <c r="O8" s="32"/>
      <c r="P8" s="32"/>
      <c r="Q8" s="32"/>
      <c r="R8" s="32"/>
      <c r="S8" s="32"/>
      <c r="T8" s="32"/>
    </row>
    <row r="9" spans="1:26" s="20" customFormat="1" ht="29" x14ac:dyDescent="0.35">
      <c r="B9" s="321"/>
      <c r="C9" s="36" t="s">
        <v>375</v>
      </c>
      <c r="D9" s="224">
        <f>D5*'CT Alt-Tech Details'!$F$4</f>
        <v>0</v>
      </c>
      <c r="E9" s="224">
        <f>E5*'CT Alt-Tech Details'!$F$4</f>
        <v>0</v>
      </c>
      <c r="F9" s="232" t="str">
        <f>IFERROR(((E9*'Service Territory CT Baseline'!E$18)+(D9*'Service Territory CT Baseline'!D$18))/'Service Territory CT Baseline'!F$18,"")</f>
        <v/>
      </c>
      <c r="H9" s="321"/>
      <c r="I9" s="36" t="s">
        <v>375</v>
      </c>
      <c r="J9" s="224">
        <f>J5*'CT Alt-Tech Details'!$F$4</f>
        <v>0</v>
      </c>
      <c r="K9" s="224">
        <f>K5*'CT Alt-Tech Details'!$F$4</f>
        <v>0</v>
      </c>
      <c r="L9" s="232" t="str">
        <f>IFERROR(((K9*'Service Territory CT Baseline'!E$18)+(J9*'Service Territory CT Baseline'!D$18))/'Service Territory CT Baseline'!F$18,"")</f>
        <v/>
      </c>
      <c r="N9" s="44"/>
      <c r="O9" s="32"/>
      <c r="P9" s="32"/>
      <c r="Q9" s="32"/>
      <c r="R9" s="32"/>
      <c r="S9" s="32"/>
      <c r="T9" s="32"/>
    </row>
    <row r="10" spans="1:26" s="20" customFormat="1" ht="30.75" customHeight="1" thickBot="1" x14ac:dyDescent="0.4">
      <c r="B10" s="322"/>
      <c r="C10" s="46" t="s">
        <v>376</v>
      </c>
      <c r="D10" s="225">
        <f>IFERROR((D5*'CT Alt-Tech Details'!$N$4)/(D5),0)</f>
        <v>0</v>
      </c>
      <c r="E10" s="225">
        <f>IFERROR((E5*'CT Alt-Tech Details'!$N$4)/(E5),0)</f>
        <v>0</v>
      </c>
      <c r="F10" s="225" t="str">
        <f>IFERROR((F5*'CT Alt-Tech Details'!$N$4)/(F5),"")</f>
        <v/>
      </c>
      <c r="H10" s="322"/>
      <c r="I10" s="46" t="s">
        <v>376</v>
      </c>
      <c r="J10" s="225">
        <f>IFERROR((J5*'CT Alt-Tech Details'!$N$4)/(J5),0)</f>
        <v>0</v>
      </c>
      <c r="K10" s="225">
        <f>IFERROR((K5*'CT Alt-Tech Details'!$N$4)/(K5),0)</f>
        <v>0</v>
      </c>
      <c r="L10" s="225" t="str">
        <f>IFERROR((L5*'CT Alt-Tech Details'!$N$4)/(L5),"")</f>
        <v/>
      </c>
      <c r="N10" s="44"/>
      <c r="O10" s="32"/>
      <c r="P10" s="32"/>
      <c r="Q10" s="32"/>
      <c r="R10" s="32"/>
      <c r="S10" s="32"/>
      <c r="T10" s="32"/>
    </row>
    <row r="11" spans="1:26" s="20" customFormat="1" ht="29.5" thickBot="1" x14ac:dyDescent="0.4">
      <c r="B11" s="320">
        <f>'CT Alt-Tech Details'!B5</f>
        <v>0</v>
      </c>
      <c r="C11" s="235" t="s">
        <v>46</v>
      </c>
      <c r="D11" s="222"/>
      <c r="E11" s="222"/>
      <c r="F11" s="231" t="str">
        <f>IFERROR(((E11*'Service Territory CT Baseline'!E$10)+(D11*'Service Territory CT Baseline'!D$10))/'Service Territory CT Baseline'!F$10,"")</f>
        <v/>
      </c>
      <c r="H11" s="320">
        <f>B11</f>
        <v>0</v>
      </c>
      <c r="I11" s="235" t="s">
        <v>46</v>
      </c>
      <c r="J11" s="222"/>
      <c r="K11" s="222"/>
      <c r="L11" s="231" t="str">
        <f>IFERROR(((K11*'Service Territory CT Baseline'!E$10)+(J11*'Service Territory CT Baseline'!D$10))/'Service Territory CT Baseline'!F$10,"")</f>
        <v/>
      </c>
      <c r="M11" s="216"/>
      <c r="N11" s="44"/>
      <c r="O11" s="32"/>
      <c r="P11" s="32"/>
      <c r="Q11" s="32"/>
      <c r="R11" s="32"/>
      <c r="S11" s="32"/>
      <c r="T11" s="32"/>
    </row>
    <row r="12" spans="1:26" s="20" customFormat="1" ht="29" x14ac:dyDescent="0.35">
      <c r="B12" s="321"/>
      <c r="C12" s="36" t="s">
        <v>372</v>
      </c>
      <c r="D12" s="223">
        <f>D11*'CT Alt-Tech Details'!$D$5</f>
        <v>0</v>
      </c>
      <c r="E12" s="223">
        <f>E11*'CT Alt-Tech Details'!$D$5</f>
        <v>0</v>
      </c>
      <c r="F12" s="223" t="str">
        <f>IFERROR(((E12*'Service Territory CT Baseline'!E$18)+(D12*'Service Territory CT Baseline'!D$18))/'Service Territory CT Baseline'!F$18,"")</f>
        <v/>
      </c>
      <c r="H12" s="321"/>
      <c r="I12" s="36" t="s">
        <v>372</v>
      </c>
      <c r="J12" s="223">
        <f>J11*'CT Alt-Tech Details'!$D$5</f>
        <v>0</v>
      </c>
      <c r="K12" s="223">
        <f>K11*'CT Alt-Tech Details'!$D$5</f>
        <v>0</v>
      </c>
      <c r="L12" s="223" t="str">
        <f>IFERROR(((K12*'Service Territory CT Baseline'!E$18)+(J12*'Service Territory CT Baseline'!D$18))/'Service Territory CT Baseline'!F$18,"")</f>
        <v/>
      </c>
      <c r="N12" s="44"/>
      <c r="O12" s="32"/>
      <c r="P12" s="32"/>
      <c r="Q12" s="32"/>
      <c r="R12" s="32"/>
      <c r="S12" s="32"/>
      <c r="T12" s="32"/>
    </row>
    <row r="13" spans="1:26" s="20" customFormat="1" ht="29" x14ac:dyDescent="0.35">
      <c r="B13" s="321"/>
      <c r="C13" s="36" t="s">
        <v>373</v>
      </c>
      <c r="D13" s="223">
        <f>D12*'CT Alt-Tech Details'!$L$5</f>
        <v>0</v>
      </c>
      <c r="E13" s="223">
        <f>E12*'CT Alt-Tech Details'!$L$5</f>
        <v>0</v>
      </c>
      <c r="F13" s="223" t="str">
        <f>IFERROR(((E13*'Service Territory CT Baseline'!E$18)+(D13*'Service Territory CT Baseline'!D$18))/'Service Territory CT Baseline'!F$18,"")</f>
        <v/>
      </c>
      <c r="H13" s="321"/>
      <c r="I13" s="36" t="s">
        <v>373</v>
      </c>
      <c r="J13" s="223">
        <f>J12*'CT Alt-Tech Details'!$L$5</f>
        <v>0</v>
      </c>
      <c r="K13" s="223">
        <f>K12*'CT Alt-Tech Details'!$L$5</f>
        <v>0</v>
      </c>
      <c r="L13" s="223" t="str">
        <f>IFERROR(((K13*'Service Territory CT Baseline'!K$18)+(J13*'Service Territory CT Baseline'!J$18))/'Service Territory CT Baseline'!F$18,"")</f>
        <v/>
      </c>
      <c r="N13" s="44"/>
      <c r="O13" s="32"/>
      <c r="P13" s="32"/>
      <c r="Q13" s="32"/>
      <c r="R13" s="32"/>
      <c r="S13" s="32"/>
      <c r="T13" s="32"/>
    </row>
    <row r="14" spans="1:26" s="20" customFormat="1" ht="29" x14ac:dyDescent="0.35">
      <c r="B14" s="321"/>
      <c r="C14" s="36" t="s">
        <v>374</v>
      </c>
      <c r="D14" s="224">
        <f>D11*'CT Alt-Tech Details'!E5</f>
        <v>0</v>
      </c>
      <c r="E14" s="224">
        <f>E11*'CT Alt-Tech Details'!E5</f>
        <v>0</v>
      </c>
      <c r="F14" s="224" t="str">
        <f>IFERROR(((E14*'Service Territory CT Baseline'!E$18)+(D14*'Service Territory CT Baseline'!D$18))/'Service Territory CT Baseline'!F$18,"")</f>
        <v/>
      </c>
      <c r="H14" s="321"/>
      <c r="I14" s="36" t="s">
        <v>374</v>
      </c>
      <c r="J14" s="224">
        <f>J11*'CT Alt-Tech Details'!$E$5</f>
        <v>0</v>
      </c>
      <c r="K14" s="224">
        <f>K11*'CT Alt-Tech Details'!$E$5</f>
        <v>0</v>
      </c>
      <c r="L14" s="224" t="str">
        <f>IFERROR(((K14*'Service Territory CT Baseline'!E$18)+(J14*'Service Territory CT Baseline'!D$18))/'Service Territory CT Baseline'!F$18,"")</f>
        <v/>
      </c>
      <c r="N14" s="44"/>
      <c r="O14" s="32"/>
      <c r="P14" s="32"/>
      <c r="Q14" s="32"/>
      <c r="R14" s="32"/>
      <c r="S14" s="32"/>
      <c r="T14" s="32"/>
    </row>
    <row r="15" spans="1:26" s="20" customFormat="1" ht="29" x14ac:dyDescent="0.35">
      <c r="B15" s="321"/>
      <c r="C15" s="36" t="s">
        <v>375</v>
      </c>
      <c r="D15" s="224">
        <f>D11*'CT Alt-Tech Details'!F5</f>
        <v>0</v>
      </c>
      <c r="E15" s="224">
        <f>E11*'CT Alt-Tech Details'!F5</f>
        <v>0</v>
      </c>
      <c r="F15" s="232" t="str">
        <f>IFERROR(((E15*'Service Territory CT Baseline'!E$18)+(D15*'Service Territory CT Baseline'!D$18))/'Service Territory CT Baseline'!F$18,"")</f>
        <v/>
      </c>
      <c r="H15" s="321"/>
      <c r="I15" s="36" t="s">
        <v>375</v>
      </c>
      <c r="J15" s="224">
        <f>J11*'CT Alt-Tech Details'!$F$5</f>
        <v>0</v>
      </c>
      <c r="K15" s="224">
        <f>K11*'CT Alt-Tech Details'!$F$5</f>
        <v>0</v>
      </c>
      <c r="L15" s="232" t="str">
        <f>IFERROR(((K15*'Service Territory CT Baseline'!E$18)+(J15*'Service Territory CT Baseline'!D$18))/'Service Territory CT Baseline'!F$18,"")</f>
        <v/>
      </c>
      <c r="N15" s="44"/>
      <c r="O15" s="32"/>
      <c r="P15" s="32"/>
      <c r="Q15" s="32"/>
      <c r="R15" s="32"/>
      <c r="S15" s="32"/>
      <c r="T15" s="32"/>
    </row>
    <row r="16" spans="1:26" s="20" customFormat="1" ht="30.75" customHeight="1" thickBot="1" x14ac:dyDescent="0.4">
      <c r="B16" s="322"/>
      <c r="C16" s="46" t="s">
        <v>376</v>
      </c>
      <c r="D16" s="225">
        <f>IFERROR((D11*'CT Alt-Tech Details'!$N$5)/(D11),0)</f>
        <v>0</v>
      </c>
      <c r="E16" s="225">
        <f>IFERROR((E11*'CT Alt-Tech Details'!$N$5)/(E11),0)</f>
        <v>0</v>
      </c>
      <c r="F16" s="225" t="str">
        <f>IFERROR((F11*'CT Alt-Tech Details'!$N$5)/(F11),"")</f>
        <v/>
      </c>
      <c r="H16" s="322"/>
      <c r="I16" s="46" t="s">
        <v>376</v>
      </c>
      <c r="J16" s="225">
        <f>IFERROR((J11*'CT Alt-Tech Details'!$N$5)/(J11),0)</f>
        <v>0</v>
      </c>
      <c r="K16" s="225">
        <f>IFERROR((K11*'CT Alt-Tech Details'!$N$5)/(K11),0)</f>
        <v>0</v>
      </c>
      <c r="L16" s="225" t="str">
        <f>IFERROR((L11*'CT Alt-Tech Details'!$N$5)/(L11),"")</f>
        <v/>
      </c>
      <c r="N16" s="44"/>
      <c r="O16" s="32"/>
      <c r="P16" s="32"/>
      <c r="Q16" s="32"/>
      <c r="R16" s="32"/>
      <c r="S16" s="32"/>
      <c r="T16" s="32"/>
    </row>
    <row r="17" spans="1:68" s="20" customFormat="1" ht="29.5" thickBot="1" x14ac:dyDescent="0.4">
      <c r="B17" s="320">
        <f>'CT Alt-Tech Details'!B6</f>
        <v>0</v>
      </c>
      <c r="C17" s="235" t="s">
        <v>46</v>
      </c>
      <c r="D17" s="226"/>
      <c r="E17" s="226"/>
      <c r="F17" s="233" t="str">
        <f>IFERROR(((E17*'Service Territory CT Baseline'!E$10)+(D17*'Service Territory CT Baseline'!D$10))/'Service Territory CT Baseline'!F$10,"")</f>
        <v/>
      </c>
      <c r="H17" s="320">
        <f>B17</f>
        <v>0</v>
      </c>
      <c r="I17" s="235" t="s">
        <v>46</v>
      </c>
      <c r="J17" s="226"/>
      <c r="K17" s="226"/>
      <c r="L17" s="233" t="str">
        <f>IFERROR(((K17*'Service Territory CT Baseline'!E$10)+(J17*'Service Territory CT Baseline'!D$10))/'Service Territory CT Baseline'!F$10,"")</f>
        <v/>
      </c>
      <c r="M17" s="216"/>
      <c r="N17" s="44"/>
      <c r="O17" s="32"/>
      <c r="P17" s="32"/>
      <c r="Q17" s="32"/>
      <c r="R17" s="32"/>
      <c r="S17" s="32"/>
      <c r="T17" s="32"/>
    </row>
    <row r="18" spans="1:68" s="20" customFormat="1" ht="29" x14ac:dyDescent="0.35">
      <c r="B18" s="321"/>
      <c r="C18" s="36" t="s">
        <v>372</v>
      </c>
      <c r="D18" s="227">
        <f>D17*'CT Alt-Tech Details'!$D$6</f>
        <v>0</v>
      </c>
      <c r="E18" s="227">
        <f>E17*'CT Alt-Tech Details'!$D$6</f>
        <v>0</v>
      </c>
      <c r="F18" s="227" t="str">
        <f>IFERROR(((E18*'Service Territory CT Baseline'!E$18)+(D18*'Service Territory CT Baseline'!D$18))/'Service Territory CT Baseline'!F$18,"")</f>
        <v/>
      </c>
      <c r="H18" s="321"/>
      <c r="I18" s="36" t="s">
        <v>372</v>
      </c>
      <c r="J18" s="227">
        <f>J17*'CT Alt-Tech Details'!$D$6</f>
        <v>0</v>
      </c>
      <c r="K18" s="227">
        <f>K17*'CT Alt-Tech Details'!$D$6</f>
        <v>0</v>
      </c>
      <c r="L18" s="227" t="str">
        <f>IFERROR(((K18*'Service Territory CT Baseline'!E$18)+(J18*'Service Territory CT Baseline'!D$18))/'Service Territory CT Baseline'!F$18,"")</f>
        <v/>
      </c>
      <c r="N18" s="42"/>
      <c r="O18" s="42"/>
      <c r="P18" s="42"/>
      <c r="Q18" s="42"/>
      <c r="R18" s="42"/>
      <c r="S18" s="42"/>
      <c r="T18" s="42"/>
    </row>
    <row r="19" spans="1:68" s="20" customFormat="1" ht="29" x14ac:dyDescent="0.35">
      <c r="B19" s="321"/>
      <c r="C19" s="36" t="s">
        <v>373</v>
      </c>
      <c r="D19" s="223">
        <f>D18*'CT Alt-Tech Details'!$L$6</f>
        <v>0</v>
      </c>
      <c r="E19" s="223">
        <f>E18*'CT Alt-Tech Details'!$L$6</f>
        <v>0</v>
      </c>
      <c r="F19" s="223" t="str">
        <f>IFERROR(((E19*'Service Territory CT Baseline'!E$18)+(D19*'Service Territory CT Baseline'!D$18))/'Service Territory CT Baseline'!F$18,"")</f>
        <v/>
      </c>
      <c r="H19" s="321"/>
      <c r="I19" s="36" t="s">
        <v>373</v>
      </c>
      <c r="J19" s="223">
        <f>J18*'CT Alt-Tech Details'!$L$6</f>
        <v>0</v>
      </c>
      <c r="K19" s="223">
        <f>K18*'CT Alt-Tech Details'!$L$6</f>
        <v>0</v>
      </c>
      <c r="L19" s="223" t="str">
        <f>IFERROR(((K19*'Service Territory CT Baseline'!K$18)+(J19*'Service Territory CT Baseline'!J$18))/'Service Territory CT Baseline'!F$18,"")</f>
        <v/>
      </c>
      <c r="N19" s="42"/>
      <c r="O19" s="42"/>
      <c r="P19" s="42"/>
      <c r="Q19" s="42"/>
      <c r="R19" s="42"/>
      <c r="S19" s="42"/>
      <c r="T19" s="42"/>
    </row>
    <row r="20" spans="1:68" s="20" customFormat="1" ht="29" x14ac:dyDescent="0.35">
      <c r="B20" s="321"/>
      <c r="C20" s="36" t="s">
        <v>374</v>
      </c>
      <c r="D20" s="224">
        <f>D17*'CT Alt-Tech Details'!$E$6</f>
        <v>0</v>
      </c>
      <c r="E20" s="224">
        <f>E17*'CT Alt-Tech Details'!$E$6</f>
        <v>0</v>
      </c>
      <c r="F20" s="224" t="str">
        <f>IFERROR(((E20*'Service Territory CT Baseline'!E$18)+(D20*'Service Territory CT Baseline'!D$18))/'Service Territory CT Baseline'!F$18,"")</f>
        <v/>
      </c>
      <c r="H20" s="321"/>
      <c r="I20" s="36" t="s">
        <v>374</v>
      </c>
      <c r="J20" s="224">
        <f>J17*'CT Alt-Tech Details'!$E$6</f>
        <v>0</v>
      </c>
      <c r="K20" s="224">
        <f>K17*'CT Alt-Tech Details'!$E$6</f>
        <v>0</v>
      </c>
      <c r="L20" s="224" t="str">
        <f>IFERROR(((K20*'Service Territory CT Baseline'!E$18)+(J20*'Service Territory CT Baseline'!D$18))/'Service Territory CT Baseline'!F$18,"")</f>
        <v/>
      </c>
      <c r="N20" s="42"/>
      <c r="O20" s="42"/>
      <c r="P20" s="42"/>
      <c r="Q20" s="42"/>
      <c r="R20" s="42"/>
      <c r="S20" s="42"/>
      <c r="T20" s="42"/>
    </row>
    <row r="21" spans="1:68" s="20" customFormat="1" ht="29" x14ac:dyDescent="0.35">
      <c r="B21" s="321"/>
      <c r="C21" s="36" t="s">
        <v>375</v>
      </c>
      <c r="D21" s="224">
        <f>D17*'CT Alt-Tech Details'!$F$6</f>
        <v>0</v>
      </c>
      <c r="E21" s="224">
        <f>E17*'CT Alt-Tech Details'!$F$6</f>
        <v>0</v>
      </c>
      <c r="F21" s="224" t="str">
        <f>IFERROR(((E21*'Service Territory CT Baseline'!E$18)+(D21*'Service Territory CT Baseline'!D$18))/'Service Territory CT Baseline'!F$18,"")</f>
        <v/>
      </c>
      <c r="H21" s="321"/>
      <c r="I21" s="36" t="s">
        <v>375</v>
      </c>
      <c r="J21" s="224">
        <f>J17*'CT Alt-Tech Details'!$F$6</f>
        <v>0</v>
      </c>
      <c r="K21" s="224">
        <f>K17*'CT Alt-Tech Details'!$F$6</f>
        <v>0</v>
      </c>
      <c r="L21" s="224" t="str">
        <f>IFERROR(((K21*'Service Territory CT Baseline'!E$18)+(J21*'Service Territory CT Baseline'!D$18))/'Service Territory CT Baseline'!F$18,"")</f>
        <v/>
      </c>
      <c r="N21" s="42"/>
      <c r="O21" s="42"/>
      <c r="P21" s="42"/>
      <c r="Q21" s="42"/>
      <c r="R21" s="42"/>
      <c r="S21" s="42"/>
      <c r="T21" s="42"/>
    </row>
    <row r="22" spans="1:68" s="20" customFormat="1" ht="30.75" customHeight="1" thickBot="1" x14ac:dyDescent="0.4">
      <c r="B22" s="322"/>
      <c r="C22" s="46" t="s">
        <v>376</v>
      </c>
      <c r="D22" s="228">
        <f>IFERROR((D17*'CT Alt-Tech Details'!$N$6)/(D17),0)</f>
        <v>0</v>
      </c>
      <c r="E22" s="228">
        <f>IFERROR((E17*'CT Alt-Tech Details'!$N$6)/(E17),0)</f>
        <v>0</v>
      </c>
      <c r="F22" s="228" t="str">
        <f>IFERROR((F17*'CT Alt-Tech Details'!$N$6)/(F17),"")</f>
        <v/>
      </c>
      <c r="H22" s="322"/>
      <c r="I22" s="46" t="s">
        <v>376</v>
      </c>
      <c r="J22" s="228">
        <f>IFERROR((J17*'CT Alt-Tech Details'!$N$6)/(J17),0)</f>
        <v>0</v>
      </c>
      <c r="K22" s="228">
        <f>IFERROR((K17*'CT Alt-Tech Details'!$N$6)/(K17),0)</f>
        <v>0</v>
      </c>
      <c r="L22" s="228" t="str">
        <f>IFERROR((L17*'CT Alt-Tech Details'!$N$6)/(L17),"")</f>
        <v/>
      </c>
      <c r="N22" s="44"/>
      <c r="O22" s="32"/>
      <c r="P22" s="32"/>
      <c r="Q22" s="32"/>
      <c r="R22" s="32"/>
      <c r="S22" s="32"/>
      <c r="T22" s="32"/>
    </row>
    <row r="23" spans="1:68" s="20" customFormat="1" ht="29.5" thickBot="1" x14ac:dyDescent="0.4">
      <c r="B23" s="320">
        <f>'CT Alt-Tech Details'!B7</f>
        <v>0</v>
      </c>
      <c r="C23" s="235" t="s">
        <v>46</v>
      </c>
      <c r="D23" s="229"/>
      <c r="E23" s="229"/>
      <c r="F23" s="234" t="str">
        <f>IFERROR(((E23*'Service Territory CT Baseline'!E$10)+(D23*'Service Territory CT Baseline'!D$10))/'Service Territory CT Baseline'!F$10,"")</f>
        <v/>
      </c>
      <c r="H23" s="320">
        <f>B23</f>
        <v>0</v>
      </c>
      <c r="I23" s="235" t="s">
        <v>46</v>
      </c>
      <c r="J23" s="229"/>
      <c r="K23" s="229"/>
      <c r="L23" s="234" t="str">
        <f>IFERROR(((K23*'Service Territory CT Baseline'!E$10)+(J23*'Service Territory CT Baseline'!D$10))/'Service Territory CT Baseline'!F$10,"")</f>
        <v/>
      </c>
      <c r="N23" s="44"/>
      <c r="O23" s="32"/>
      <c r="P23" s="32"/>
      <c r="Q23" s="32"/>
      <c r="R23" s="32"/>
      <c r="S23" s="32"/>
      <c r="T23" s="32"/>
    </row>
    <row r="24" spans="1:68" s="20" customFormat="1" ht="29" x14ac:dyDescent="0.35">
      <c r="B24" s="321"/>
      <c r="C24" s="36" t="s">
        <v>372</v>
      </c>
      <c r="D24" s="227">
        <f>D23*'CT Alt-Tech Details'!$D$7</f>
        <v>0</v>
      </c>
      <c r="E24" s="227">
        <f>E23*'CT Alt-Tech Details'!$D$7</f>
        <v>0</v>
      </c>
      <c r="F24" s="227" t="str">
        <f>IFERROR(((E24*'Service Territory CT Baseline'!E$18)+(D24*'Service Territory CT Baseline'!D$18))/'Service Territory CT Baseline'!F$18,"")</f>
        <v/>
      </c>
      <c r="H24" s="321"/>
      <c r="I24" s="36" t="s">
        <v>372</v>
      </c>
      <c r="J24" s="227">
        <f>J23*'CT Alt-Tech Details'!$D$7</f>
        <v>0</v>
      </c>
      <c r="K24" s="227">
        <f>K23*'CT Alt-Tech Details'!$D$7</f>
        <v>0</v>
      </c>
      <c r="L24" s="227" t="str">
        <f>IFERROR(((K24*'Service Territory CT Baseline'!E$18)+(J24*'Service Territory CT Baseline'!D$18))/'Service Territory CT Baseline'!F$18,"")</f>
        <v/>
      </c>
      <c r="N24" s="44"/>
      <c r="O24" s="32"/>
      <c r="P24" s="32"/>
      <c r="Q24" s="32"/>
      <c r="R24" s="32"/>
      <c r="S24" s="32"/>
      <c r="T24" s="32"/>
    </row>
    <row r="25" spans="1:68" s="20" customFormat="1" ht="29" x14ac:dyDescent="0.35">
      <c r="B25" s="321"/>
      <c r="C25" s="36" t="s">
        <v>373</v>
      </c>
      <c r="D25" s="223">
        <f>D24*'CT Alt-Tech Details'!$L$7</f>
        <v>0</v>
      </c>
      <c r="E25" s="223">
        <f>E24*'CT Alt-Tech Details'!$L$7</f>
        <v>0</v>
      </c>
      <c r="F25" s="223" t="str">
        <f>IFERROR(((E25*'Service Territory CT Baseline'!E$18)+(D25*'Service Territory CT Baseline'!D$18))/'Service Territory CT Baseline'!F$18,"")</f>
        <v/>
      </c>
      <c r="H25" s="321"/>
      <c r="I25" s="36" t="s">
        <v>373</v>
      </c>
      <c r="J25" s="223">
        <f>J24*'CT Alt-Tech Details'!$L$7</f>
        <v>0</v>
      </c>
      <c r="K25" s="223">
        <f>K24*'CT Alt-Tech Details'!$L$7</f>
        <v>0</v>
      </c>
      <c r="L25" s="223" t="str">
        <f>IFERROR(((K25*'Service Territory CT Baseline'!K$18)+(J25*'Service Territory CT Baseline'!J$18))/'Service Territory CT Baseline'!F$18,"")</f>
        <v/>
      </c>
      <c r="N25" s="44"/>
      <c r="O25" s="32"/>
      <c r="P25" s="32"/>
      <c r="Q25" s="32"/>
      <c r="R25" s="32"/>
      <c r="S25" s="32"/>
      <c r="T25" s="32"/>
    </row>
    <row r="26" spans="1:68" s="20" customFormat="1" ht="29" x14ac:dyDescent="0.35">
      <c r="B26" s="321"/>
      <c r="C26" s="36" t="s">
        <v>374</v>
      </c>
      <c r="D26" s="224">
        <f>D23*'CT Alt-Tech Details'!$E$7</f>
        <v>0</v>
      </c>
      <c r="E26" s="224">
        <f>E23*'CT Alt-Tech Details'!$E$7</f>
        <v>0</v>
      </c>
      <c r="F26" s="224" t="str">
        <f>IFERROR(((E26*'Service Territory CT Baseline'!E$18)+(D26*'Service Territory CT Baseline'!D$18))/'Service Territory CT Baseline'!F$18,"")</f>
        <v/>
      </c>
      <c r="H26" s="321"/>
      <c r="I26" s="36" t="s">
        <v>374</v>
      </c>
      <c r="J26" s="224">
        <f>J23*'CT Alt-Tech Details'!$E$7</f>
        <v>0</v>
      </c>
      <c r="K26" s="224">
        <f>K23*'CT Alt-Tech Details'!$E$7</f>
        <v>0</v>
      </c>
      <c r="L26" s="224" t="str">
        <f>IFERROR(((K26*'Service Territory CT Baseline'!E$18)+(J26*'Service Territory CT Baseline'!D$18))/'Service Territory CT Baseline'!F$18,"")</f>
        <v/>
      </c>
      <c r="N26" s="44"/>
      <c r="O26" s="32"/>
      <c r="P26" s="32"/>
      <c r="Q26" s="32"/>
      <c r="R26" s="32"/>
      <c r="S26" s="32"/>
      <c r="T26" s="32"/>
    </row>
    <row r="27" spans="1:68" s="20" customFormat="1" ht="29" x14ac:dyDescent="0.35">
      <c r="B27" s="321"/>
      <c r="C27" s="36" t="s">
        <v>375</v>
      </c>
      <c r="D27" s="224">
        <f>D23*'CT Alt-Tech Details'!$F$7</f>
        <v>0</v>
      </c>
      <c r="E27" s="224">
        <f>E23*'CT Alt-Tech Details'!$F$7</f>
        <v>0</v>
      </c>
      <c r="F27" s="224" t="str">
        <f>IFERROR(((E27*'Service Territory CT Baseline'!E$18)+(D27*'Service Territory CT Baseline'!D$18))/'Service Territory CT Baseline'!F$18,"")</f>
        <v/>
      </c>
      <c r="H27" s="321"/>
      <c r="I27" s="36" t="s">
        <v>375</v>
      </c>
      <c r="J27" s="224">
        <f>J23*'CT Alt-Tech Details'!$F$7</f>
        <v>0</v>
      </c>
      <c r="K27" s="224">
        <f>K23*'CT Alt-Tech Details'!$F$7</f>
        <v>0</v>
      </c>
      <c r="L27" s="224" t="str">
        <f>IFERROR(((K27*'Service Territory CT Baseline'!E$18)+(J27*'Service Territory CT Baseline'!D$18))/'Service Territory CT Baseline'!F$18,"")</f>
        <v/>
      </c>
      <c r="N27" s="44"/>
      <c r="O27" s="32"/>
      <c r="P27" s="32"/>
      <c r="Q27" s="32"/>
      <c r="R27" s="32"/>
      <c r="S27" s="32"/>
      <c r="T27" s="32"/>
    </row>
    <row r="28" spans="1:68" ht="30.75" customHeight="1" thickBot="1" x14ac:dyDescent="0.4">
      <c r="B28" s="322"/>
      <c r="C28" s="46" t="s">
        <v>376</v>
      </c>
      <c r="D28" s="228">
        <f>IFERROR(((D23*'CT Alt-Tech Details'!$N$7))/(D23),0)</f>
        <v>0</v>
      </c>
      <c r="E28" s="228">
        <f>IFERROR(((E23*'CT Alt-Tech Details'!$N$7))/(E23),0)</f>
        <v>0</v>
      </c>
      <c r="F28" s="228" t="str">
        <f>IFERROR(((F23*'CT Alt-Tech Details'!$N$7))/(F23),"")</f>
        <v/>
      </c>
      <c r="G28" s="38"/>
      <c r="H28" s="322"/>
      <c r="I28" s="46" t="s">
        <v>376</v>
      </c>
      <c r="J28" s="228">
        <f>IFERROR(((J23*'CT Alt-Tech Details'!$N$7))/(J23),0)</f>
        <v>0</v>
      </c>
      <c r="K28" s="228">
        <f>IFERROR(((K23*'CT Alt-Tech Details'!$N$7))/(K23),0)</f>
        <v>0</v>
      </c>
      <c r="L28" s="228" t="str">
        <f>IFERROR(((L23*'CT Alt-Tech Details'!$N$7))/(L23),"")</f>
        <v/>
      </c>
      <c r="M28" s="2"/>
      <c r="N28" s="43"/>
      <c r="O28" s="41"/>
      <c r="P28" s="32"/>
      <c r="Q28" s="32"/>
      <c r="R28" s="32"/>
      <c r="S28" s="32"/>
      <c r="T28" s="32"/>
      <c r="V28" s="38"/>
      <c r="W28" s="37"/>
      <c r="X28" s="37"/>
      <c r="Y28" s="37"/>
      <c r="Z28" s="37"/>
      <c r="AA28" s="37"/>
      <c r="AB28" s="37"/>
      <c r="AC28" s="37"/>
      <c r="AD28" s="37"/>
      <c r="AF28" s="37"/>
      <c r="AG28" s="37"/>
      <c r="AH28" s="37"/>
    </row>
    <row r="29" spans="1:68" ht="30.75" customHeight="1" thickBot="1" x14ac:dyDescent="0.4">
      <c r="A29" s="13"/>
      <c r="B29" s="199"/>
      <c r="C29" s="242" t="s">
        <v>47</v>
      </c>
      <c r="D29" s="243">
        <f t="shared" ref="D29:E33" si="0">SUM(D5,D11,D17,D23)</f>
        <v>0</v>
      </c>
      <c r="E29" s="243">
        <f t="shared" si="0"/>
        <v>0</v>
      </c>
      <c r="F29" s="243" t="str">
        <f>IFERROR(((E29*'Service Territory CT Baseline'!E$18)+(D29*'Service Territory CT Baseline'!D$18))/'Service Territory CT Baseline'!F$18,"")</f>
        <v/>
      </c>
      <c r="G29" s="41"/>
      <c r="H29" s="199"/>
      <c r="I29" s="26" t="s">
        <v>47</v>
      </c>
      <c r="J29" s="230">
        <f t="shared" ref="J29:K33" si="1">SUM(J5,J11,J17,J23)</f>
        <v>0</v>
      </c>
      <c r="K29" s="230">
        <f t="shared" si="1"/>
        <v>0</v>
      </c>
      <c r="L29" s="230" t="str">
        <f>IFERROR(((K29*'Service Territory CT Baseline'!E$10)+(J29*'Service Territory CT Baseline'!D$10))/'Service Territory CT Baseline'!F$10,"")</f>
        <v/>
      </c>
      <c r="M29" s="2"/>
      <c r="N29" s="43"/>
      <c r="O29" s="41"/>
      <c r="P29" s="32"/>
      <c r="Q29" s="32"/>
      <c r="R29" s="32"/>
      <c r="S29" s="32"/>
      <c r="T29" s="32"/>
      <c r="V29" s="38"/>
      <c r="W29" s="37"/>
      <c r="X29" s="37"/>
      <c r="Y29" s="37"/>
      <c r="Z29" s="37"/>
      <c r="AA29" s="37"/>
      <c r="AB29" s="37"/>
      <c r="AC29" s="37"/>
      <c r="AD29" s="37"/>
      <c r="AF29" s="37"/>
      <c r="AG29" s="37"/>
      <c r="AH29" s="37"/>
    </row>
    <row r="30" spans="1:68" ht="29" x14ac:dyDescent="0.35">
      <c r="B30" s="96"/>
      <c r="C30" s="244" t="s">
        <v>372</v>
      </c>
      <c r="D30" s="227">
        <f t="shared" si="0"/>
        <v>0</v>
      </c>
      <c r="E30" s="227">
        <f t="shared" si="0"/>
        <v>0</v>
      </c>
      <c r="F30" s="227" t="str">
        <f>IFERROR(((E30*'Service Territory CT Baseline'!E$18)+(D30*'Service Territory CT Baseline'!D$18))/'Service Territory CT Baseline'!F$18,"")</f>
        <v/>
      </c>
      <c r="G30" s="38"/>
      <c r="H30" s="96"/>
      <c r="I30" s="244" t="s">
        <v>372</v>
      </c>
      <c r="J30" s="227">
        <f t="shared" si="1"/>
        <v>0</v>
      </c>
      <c r="K30" s="227">
        <f t="shared" si="1"/>
        <v>0</v>
      </c>
      <c r="L30" s="227" t="str">
        <f>IFERROR(((K30*'Service Territory CT Baseline'!E$18)+(J30*'Service Territory CT Baseline'!D$18))/'Service Territory CT Baseline'!F$18,"")</f>
        <v/>
      </c>
      <c r="M30" s="38"/>
      <c r="N30" s="43"/>
      <c r="O30" s="41"/>
      <c r="P30" s="43"/>
      <c r="Q30" s="41"/>
      <c r="R30" s="43"/>
      <c r="S30" s="43"/>
      <c r="T30" s="43"/>
      <c r="U30" s="1"/>
      <c r="V30" s="38"/>
      <c r="W30" s="37"/>
      <c r="X30" s="37"/>
      <c r="Y30" s="37"/>
      <c r="Z30" s="37"/>
      <c r="AA30" s="37"/>
      <c r="AB30" s="37"/>
      <c r="AC30" s="37"/>
      <c r="AD30" s="37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29" x14ac:dyDescent="0.35">
      <c r="B31" s="96"/>
      <c r="C31" s="245" t="s">
        <v>373</v>
      </c>
      <c r="D31" s="224">
        <f t="shared" si="0"/>
        <v>0</v>
      </c>
      <c r="E31" s="224">
        <f t="shared" si="0"/>
        <v>0</v>
      </c>
      <c r="F31" s="224" t="str">
        <f>IFERROR(((E31*'Service Territory CT Baseline'!E$18)+(D31*'Service Territory CT Baseline'!D$18))/'Service Territory CT Baseline'!F$18,"")</f>
        <v/>
      </c>
      <c r="G31" s="38"/>
      <c r="H31" s="96"/>
      <c r="I31" s="245" t="s">
        <v>373</v>
      </c>
      <c r="J31" s="224">
        <f t="shared" si="1"/>
        <v>0</v>
      </c>
      <c r="K31" s="224">
        <f t="shared" si="1"/>
        <v>0</v>
      </c>
      <c r="L31" s="224" t="str">
        <f>IFERROR(((K31*'Service Territory CT Baseline'!E$18)+(J31*'Service Territory CT Baseline'!D$18))/'Service Territory CT Baseline'!F$18,"")</f>
        <v/>
      </c>
      <c r="M31" s="38"/>
      <c r="N31" s="43"/>
      <c r="O31" s="41"/>
      <c r="P31" s="43"/>
      <c r="Q31" s="41"/>
      <c r="R31" s="43"/>
      <c r="S31" s="43"/>
      <c r="T31" s="43"/>
      <c r="U31" s="1"/>
      <c r="V31" s="38"/>
      <c r="W31" s="37"/>
      <c r="X31" s="37"/>
      <c r="Y31" s="37"/>
      <c r="Z31" s="37"/>
      <c r="AA31" s="37"/>
      <c r="AB31" s="37"/>
      <c r="AC31" s="37"/>
      <c r="AD31" s="37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ht="29" x14ac:dyDescent="0.35">
      <c r="B32" s="2"/>
      <c r="C32" s="245" t="s">
        <v>374</v>
      </c>
      <c r="D32" s="224">
        <f t="shared" si="0"/>
        <v>0</v>
      </c>
      <c r="E32" s="224">
        <f t="shared" si="0"/>
        <v>0</v>
      </c>
      <c r="F32" s="224" t="str">
        <f>IFERROR(((E32*'Service Territory CT Baseline'!E$18)+(D32*'Service Territory CT Baseline'!D$18))/'Service Territory CT Baseline'!F$18,"")</f>
        <v/>
      </c>
      <c r="G32" s="38"/>
      <c r="H32" s="2"/>
      <c r="I32" s="245" t="s">
        <v>374</v>
      </c>
      <c r="J32" s="224">
        <f t="shared" si="1"/>
        <v>0</v>
      </c>
      <c r="K32" s="224">
        <f t="shared" si="1"/>
        <v>0</v>
      </c>
      <c r="L32" s="224" t="str">
        <f>IFERROR(((K32*'Service Territory CT Baseline'!E$18)+(J32*'Service Territory CT Baseline'!D$18))/'Service Territory CT Baseline'!F$18,"")</f>
        <v/>
      </c>
      <c r="M32" s="38"/>
      <c r="N32" s="43"/>
      <c r="O32" s="41"/>
      <c r="P32" s="43"/>
      <c r="Q32" s="41"/>
      <c r="R32" s="43"/>
      <c r="S32" s="43"/>
      <c r="T32" s="43"/>
      <c r="U32" s="1"/>
      <c r="V32" s="38"/>
      <c r="W32" s="37"/>
      <c r="X32" s="37"/>
      <c r="Y32" s="37"/>
      <c r="Z32" s="37"/>
      <c r="AA32" s="37"/>
      <c r="AB32" s="37"/>
      <c r="AC32" s="37"/>
      <c r="AD32" s="3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9" ht="29" x14ac:dyDescent="0.35">
      <c r="B33" s="2"/>
      <c r="C33" s="245" t="s">
        <v>375</v>
      </c>
      <c r="D33" s="224">
        <f t="shared" si="0"/>
        <v>0</v>
      </c>
      <c r="E33" s="224">
        <f t="shared" si="0"/>
        <v>0</v>
      </c>
      <c r="F33" s="224" t="str">
        <f>IFERROR(((E33*'Service Territory CT Baseline'!E$18)+(D33*'Service Territory CT Baseline'!D$18))/'Service Territory CT Baseline'!F$18,"")</f>
        <v/>
      </c>
      <c r="G33" s="38"/>
      <c r="H33" s="2"/>
      <c r="I33" s="245" t="s">
        <v>375</v>
      </c>
      <c r="J33" s="224">
        <f t="shared" si="1"/>
        <v>0</v>
      </c>
      <c r="K33" s="224">
        <f t="shared" si="1"/>
        <v>0</v>
      </c>
      <c r="L33" s="224" t="str">
        <f>IFERROR(((K33*'Service Territory CT Baseline'!E$18)+(J33*'Service Territory CT Baseline'!D$18))/'Service Territory CT Baseline'!F$18,"")</f>
        <v/>
      </c>
      <c r="M33" s="38"/>
      <c r="N33" s="43"/>
      <c r="O33" s="41"/>
      <c r="P33" s="43"/>
      <c r="Q33" s="41"/>
      <c r="R33" s="41"/>
      <c r="S33" s="13"/>
      <c r="T33" s="13"/>
      <c r="U33" s="1"/>
      <c r="V33" s="38"/>
      <c r="W33" s="37"/>
      <c r="X33" s="37"/>
      <c r="Y33" s="37"/>
      <c r="Z33" s="37"/>
      <c r="AA33" s="37"/>
      <c r="AB33" s="37"/>
      <c r="AC33" s="37"/>
      <c r="AD33" s="37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9" ht="29.5" thickBot="1" x14ac:dyDescent="0.4">
      <c r="B34" s="2"/>
      <c r="C34" s="246" t="s">
        <v>376</v>
      </c>
      <c r="D34" s="241" t="e">
        <f>((D5*'CT Alt-Tech Details'!$N$4)+(D11*'CT Alt-Tech Details'!$N$5)+(D17*'CT Alt-Tech Details'!$N$6)+(D23*'CT Alt-Tech Details'!$N$7))/(D5+D11+D17+D23)</f>
        <v>#DIV/0!</v>
      </c>
      <c r="E34" s="241" t="e">
        <f>((E5*'CT Alt-Tech Details'!$N$4)+(E11*'CT Alt-Tech Details'!$N$5)+(E17*'CT Alt-Tech Details'!$N$6)+(E23*'CT Alt-Tech Details'!$N$7))/(E5+E11+E17+E23)</f>
        <v>#DIV/0!</v>
      </c>
      <c r="F34" s="241" t="str">
        <f>IFERROR(((F5*'CT Alt-Tech Details'!$N$4)+(F11*'CT Alt-Tech Details'!$N$5)+(F17*'CT Alt-Tech Details'!$N$6)+(F23*'CT Alt-Tech Details'!$N$7))/(F5+F11+F17+F23),"")</f>
        <v/>
      </c>
      <c r="G34" s="38"/>
      <c r="H34" s="2"/>
      <c r="I34" s="246" t="s">
        <v>376</v>
      </c>
      <c r="J34" s="241" t="e">
        <f>((J5*'CT Alt-Tech Details'!$N$4)+(J11*'CT Alt-Tech Details'!$N$5)+(J17*'CT Alt-Tech Details'!$N$6)+(J23*'CT Alt-Tech Details'!$N$7))/(J5+J11+J17+J23)</f>
        <v>#DIV/0!</v>
      </c>
      <c r="K34" s="241" t="e">
        <f>((K5*'CT Alt-Tech Details'!$N$4)+(K11*'CT Alt-Tech Details'!$N$5)+(K17*'CT Alt-Tech Details'!$N$6)+(K23*'CT Alt-Tech Details'!$N$7))/(K5+K11+K17+K23)</f>
        <v>#DIV/0!</v>
      </c>
      <c r="L34" s="241" t="str">
        <f>IFERROR(((L5*'CT Alt-Tech Details'!$N$4)+(L11*'CT Alt-Tech Details'!$N$5)+(L17*'CT Alt-Tech Details'!$N$6)+(L23*'CT Alt-Tech Details'!$N$7))/(L5+L11+L17+L23),"")</f>
        <v/>
      </c>
      <c r="M34" s="38"/>
      <c r="N34" s="43"/>
      <c r="O34" s="41"/>
      <c r="P34" s="43"/>
      <c r="Q34" s="13"/>
      <c r="R34" s="13"/>
      <c r="S34" s="13"/>
      <c r="T34" s="13"/>
      <c r="U34" s="1"/>
      <c r="V34" s="38"/>
      <c r="W34" s="37"/>
      <c r="X34" s="37"/>
      <c r="Y34" s="37"/>
      <c r="Z34" s="37"/>
      <c r="AA34" s="37"/>
      <c r="AB34" s="37"/>
      <c r="AC34" s="37"/>
      <c r="AD34" s="37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9" ht="15" thickBot="1" x14ac:dyDescent="0.4">
      <c r="B35" s="13"/>
      <c r="C35" s="13"/>
      <c r="D35" s="13"/>
      <c r="E35" s="13"/>
      <c r="F35" s="13"/>
      <c r="G35" s="200"/>
      <c r="H35" s="41"/>
      <c r="I35" s="41"/>
      <c r="M35" s="41"/>
      <c r="P35" s="38"/>
      <c r="Q35" s="38"/>
      <c r="R35" s="38"/>
      <c r="S35" s="38"/>
      <c r="T35" s="38"/>
      <c r="U35" s="38"/>
      <c r="Z35" s="37"/>
      <c r="AA35" s="37"/>
      <c r="AB35" s="37"/>
      <c r="AC35" s="37"/>
      <c r="AD35" s="3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9" ht="21.5" thickBot="1" x14ac:dyDescent="0.4">
      <c r="C36" s="326" t="s">
        <v>48</v>
      </c>
      <c r="D36" s="327"/>
      <c r="E36" s="327"/>
      <c r="F36" s="205" t="s">
        <v>2</v>
      </c>
      <c r="G36" s="206" t="s">
        <v>40</v>
      </c>
      <c r="H36" s="206" t="s">
        <v>42</v>
      </c>
      <c r="I36" s="41"/>
      <c r="P36" s="38"/>
      <c r="Q36" s="38"/>
      <c r="R36" s="38"/>
      <c r="S36" s="38"/>
      <c r="T36" s="38"/>
      <c r="U36" s="38"/>
      <c r="Z36" s="37"/>
      <c r="AA36" s="37"/>
      <c r="AB36" s="37"/>
      <c r="AC36" s="37"/>
      <c r="AD36" s="37"/>
      <c r="AE36" s="37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24.5" customHeight="1" x14ac:dyDescent="0.35">
      <c r="B37" s="305" t="s">
        <v>49</v>
      </c>
      <c r="C37" s="312" t="str">
        <f>"Annual Total Water Savings Estimate in "&amp;'Service Territory CT Baseline'!C4+10</f>
        <v>Annual Total Water Savings Estimate in 10</v>
      </c>
      <c r="D37" s="313"/>
      <c r="E37" s="313"/>
      <c r="F37" s="247" t="s">
        <v>13</v>
      </c>
      <c r="G37" s="251" t="str">
        <f>IFERROR(VLOOKUP('Service Territory CT Baseline'!C4+10,'Scenario 1 Calcs'!A:DJ,23,FALSE),"")</f>
        <v/>
      </c>
      <c r="H37" s="252" t="str">
        <f>IFERROR(VLOOKUP('Service Territory CT Baseline'!C4+10,'Scenario 2 Calcs'!A:DJ,23,FALSE),"")</f>
        <v/>
      </c>
      <c r="P37" s="38"/>
      <c r="Q37" s="38"/>
      <c r="R37" s="38"/>
      <c r="S37" s="38"/>
      <c r="T37" s="38"/>
      <c r="U37" s="38"/>
      <c r="Z37" s="37"/>
      <c r="AA37" s="37"/>
      <c r="AB37" s="37"/>
      <c r="AC37" s="37"/>
      <c r="AD37" s="37"/>
      <c r="AE37" s="37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254" customFormat="1" ht="23" customHeight="1" x14ac:dyDescent="0.35">
      <c r="A38" s="250"/>
      <c r="B38" s="305"/>
      <c r="C38" s="306" t="str">
        <f>"Annual Evaporative Water Savings Estimate in "&amp;'Service Territory CT Baseline'!C4+10</f>
        <v>Annual Evaporative Water Savings Estimate in 10</v>
      </c>
      <c r="D38" s="307"/>
      <c r="E38" s="307"/>
      <c r="F38" s="248" t="s">
        <v>13</v>
      </c>
      <c r="G38" s="256" t="str">
        <f>IFERROR(G37*($F$31/$F$30),"")</f>
        <v/>
      </c>
      <c r="H38" s="256" t="str">
        <f>IFERROR(H37*($L$31/$L$30),"")</f>
        <v/>
      </c>
      <c r="J38" s="253"/>
      <c r="K38" s="253"/>
      <c r="L38" s="253"/>
      <c r="M38" s="253"/>
      <c r="O38" s="253"/>
      <c r="P38" s="253"/>
      <c r="Q38" s="253"/>
      <c r="R38" s="253"/>
      <c r="S38" s="253"/>
      <c r="T38" s="253"/>
      <c r="U38" s="253"/>
      <c r="V38" s="253"/>
      <c r="Z38" s="253"/>
      <c r="AA38" s="253"/>
      <c r="AB38" s="253"/>
      <c r="AC38" s="253"/>
      <c r="AD38" s="253"/>
      <c r="AE38" s="253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</row>
    <row r="39" spans="1:69" s="254" customFormat="1" ht="23" customHeight="1" x14ac:dyDescent="0.35">
      <c r="A39" s="250"/>
      <c r="B39" s="305"/>
      <c r="C39" s="306" t="str">
        <f>"% Annual Total Water Savings in "&amp;'Service Territory CT Baseline'!C4+10</f>
        <v>% Annual Total Water Savings in 10</v>
      </c>
      <c r="D39" s="307"/>
      <c r="E39" s="307"/>
      <c r="F39" s="248" t="s">
        <v>50</v>
      </c>
      <c r="G39" s="273" t="str">
        <f>IFERROR(1-VLOOKUP('Service Territory CT Baseline'!C4+10,'Scenario 1 Calcs'!A:DJ,50,FALSE)/VLOOKUP('Service Territory CT Baseline'!C4+10,'Scenario 1 Calcs'!A:DJ,4,FALSE),"")</f>
        <v/>
      </c>
      <c r="H39" s="274" t="str">
        <f>IFERROR(1-VLOOKUP('Service Territory CT Baseline'!C4+10,'Scenario 2 Calcs'!A:DJ,50,FALSE)/VLOOKUP('Service Territory CT Baseline'!C4+10,'Scenario 2 Calcs'!A:DJ,4,FALSE),"")</f>
        <v/>
      </c>
      <c r="J39" s="253"/>
      <c r="K39" s="253"/>
      <c r="L39" s="253"/>
      <c r="M39" s="253"/>
      <c r="O39" s="253"/>
      <c r="P39" s="253"/>
      <c r="Q39" s="253"/>
      <c r="R39" s="253"/>
      <c r="S39" s="253"/>
      <c r="T39" s="253"/>
      <c r="U39" s="253"/>
      <c r="V39" s="253"/>
      <c r="Z39" s="253"/>
      <c r="AA39" s="253"/>
      <c r="AB39" s="253"/>
      <c r="AC39" s="253"/>
      <c r="AD39" s="253"/>
      <c r="AE39" s="253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</row>
    <row r="40" spans="1:69" s="254" customFormat="1" ht="23" customHeight="1" x14ac:dyDescent="0.35">
      <c r="A40" s="250"/>
      <c r="B40" s="305"/>
      <c r="C40" s="306" t="str">
        <f>"% Annual Evaporative Water Savings in "&amp;'Service Territory CT Baseline'!C4+10</f>
        <v>% Annual Evaporative Water Savings in 10</v>
      </c>
      <c r="D40" s="307"/>
      <c r="E40" s="307"/>
      <c r="F40" s="248" t="s">
        <v>50</v>
      </c>
      <c r="G40" s="275" t="str">
        <f>IFERROR(G39*($F$31/$F$30),"")</f>
        <v/>
      </c>
      <c r="H40" s="275" t="str">
        <f>IFERROR(H39*($L$31/$L$30),"")</f>
        <v/>
      </c>
      <c r="J40" s="253"/>
      <c r="K40" s="253"/>
      <c r="L40" s="253"/>
      <c r="O40" s="253"/>
      <c r="P40" s="253"/>
      <c r="Q40" s="253"/>
      <c r="R40" s="253"/>
      <c r="S40" s="253"/>
      <c r="T40" s="253"/>
      <c r="U40" s="253"/>
      <c r="V40" s="253"/>
      <c r="Z40" s="253"/>
      <c r="AA40" s="253"/>
      <c r="AB40" s="253"/>
      <c r="AC40" s="253"/>
      <c r="AD40" s="253"/>
      <c r="AE40" s="253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</row>
    <row r="41" spans="1:69" s="254" customFormat="1" ht="23" customHeight="1" x14ac:dyDescent="0.35">
      <c r="A41" s="250"/>
      <c r="B41" s="305"/>
      <c r="C41" s="306" t="str">
        <f>"Annual Total Water Embodied Energy Savings Estimate in "&amp;'Service Territory CT Baseline'!C4+10</f>
        <v>Annual Total Water Embodied Energy Savings Estimate in 10</v>
      </c>
      <c r="D41" s="307"/>
      <c r="E41" s="307"/>
      <c r="F41" s="248" t="s">
        <v>51</v>
      </c>
      <c r="G41" s="257" t="str">
        <f>IFERROR(G37*'CT Market Penetration Parameter'!$C$17,"")</f>
        <v/>
      </c>
      <c r="H41" s="258" t="str">
        <f>IFERROR(H37*'CT Market Penetration Parameter'!$C$17,"")</f>
        <v/>
      </c>
      <c r="J41" s="253"/>
      <c r="K41" s="253"/>
      <c r="L41" s="253"/>
      <c r="O41" s="253"/>
      <c r="P41" s="253"/>
      <c r="Q41" s="253"/>
      <c r="R41" s="253"/>
      <c r="S41" s="253"/>
      <c r="T41" s="253"/>
      <c r="U41" s="253"/>
      <c r="V41" s="253"/>
      <c r="Z41" s="253"/>
      <c r="AA41" s="253"/>
      <c r="AB41" s="253"/>
      <c r="AC41" s="253"/>
      <c r="AD41" s="253"/>
      <c r="AE41" s="253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</row>
    <row r="42" spans="1:69" s="254" customFormat="1" ht="23" customHeight="1" x14ac:dyDescent="0.35">
      <c r="A42" s="250"/>
      <c r="B42" s="305"/>
      <c r="C42" s="306" t="str">
        <f>"Annual Energy Increase Estimate in "&amp;'Service Territory CT Baseline'!C4+10</f>
        <v>Annual Energy Increase Estimate in 10</v>
      </c>
      <c r="D42" s="307"/>
      <c r="E42" s="307"/>
      <c r="F42" s="248" t="s">
        <v>52</v>
      </c>
      <c r="G42" s="257" t="str">
        <f>IFERROR(VLOOKUP('Service Territory CT Baseline'!C4+10,'Scenario 1 Calcs'!A:DJ,114,FALSE),"")</f>
        <v/>
      </c>
      <c r="H42" s="258" t="str">
        <f>IFERROR(VLOOKUP('Service Territory CT Baseline'!C4+10,'Scenario 2 Calcs'!A:DJ,114,FALSE),"")</f>
        <v/>
      </c>
      <c r="J42" s="253"/>
      <c r="K42" s="253"/>
      <c r="L42" s="253"/>
      <c r="O42" s="253"/>
      <c r="P42" s="253"/>
      <c r="Q42" s="253"/>
      <c r="R42" s="253"/>
      <c r="S42" s="253"/>
      <c r="T42" s="253"/>
      <c r="U42" s="253"/>
      <c r="V42" s="253"/>
      <c r="Z42" s="253"/>
      <c r="AA42" s="253"/>
      <c r="AB42" s="253"/>
      <c r="AC42" s="253"/>
      <c r="AD42" s="253"/>
      <c r="AE42" s="253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</row>
    <row r="43" spans="1:69" s="254" customFormat="1" ht="23" customHeight="1" thickBot="1" x14ac:dyDescent="0.4">
      <c r="A43" s="250"/>
      <c r="B43" s="305"/>
      <c r="C43" s="316" t="str">
        <f>"Annual Net Energy Balance Estimate in "&amp;'Service Territory CT Baseline'!C4+10</f>
        <v>Annual Net Energy Balance Estimate in 10</v>
      </c>
      <c r="D43" s="317"/>
      <c r="E43" s="317"/>
      <c r="F43" s="270" t="s">
        <v>52</v>
      </c>
      <c r="G43" s="259" t="str">
        <f>IFERROR(G42-G41,"")</f>
        <v/>
      </c>
      <c r="H43" s="260" t="str">
        <f>IFERROR(H42-H41,"")</f>
        <v/>
      </c>
      <c r="J43" s="253"/>
      <c r="K43" s="253"/>
      <c r="L43" s="253"/>
      <c r="O43" s="253"/>
      <c r="P43" s="253"/>
      <c r="Q43" s="253"/>
      <c r="R43" s="253"/>
      <c r="S43" s="253"/>
      <c r="T43" s="253"/>
      <c r="U43" s="253"/>
      <c r="V43" s="253"/>
      <c r="Z43" s="253"/>
      <c r="AA43" s="253"/>
      <c r="AB43" s="253"/>
      <c r="AC43" s="253"/>
      <c r="AD43" s="253"/>
      <c r="AE43" s="253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</row>
    <row r="44" spans="1:69" s="254" customFormat="1" ht="23" customHeight="1" x14ac:dyDescent="0.35">
      <c r="A44" s="250"/>
      <c r="B44" s="305" t="s">
        <v>53</v>
      </c>
      <c r="C44" s="312" t="str">
        <f>"Cumulative Total Water Savings Estimate to "&amp;'Service Territory CT Baseline'!C4+10</f>
        <v>Cumulative Total Water Savings Estimate to 10</v>
      </c>
      <c r="D44" s="313"/>
      <c r="E44" s="313"/>
      <c r="F44" s="247" t="s">
        <v>54</v>
      </c>
      <c r="G44" s="251" t="str">
        <f>IFERROR(SUM('Scenario 1 Calcs'!W20:W30),"")</f>
        <v/>
      </c>
      <c r="H44" s="252" t="str">
        <f>IFERROR(SUM('Scenario 2 Calcs'!W20:W30),"")</f>
        <v/>
      </c>
      <c r="J44" s="253"/>
      <c r="K44" s="253"/>
      <c r="L44" s="253"/>
      <c r="O44" s="253"/>
      <c r="P44" s="253"/>
      <c r="Q44" s="253"/>
      <c r="R44" s="253"/>
      <c r="S44" s="253"/>
      <c r="T44" s="253"/>
      <c r="U44" s="253"/>
      <c r="V44" s="253"/>
      <c r="Z44" s="253"/>
      <c r="AA44" s="253"/>
      <c r="AB44" s="253"/>
      <c r="AC44" s="253"/>
      <c r="AD44" s="253"/>
      <c r="AE44" s="253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</row>
    <row r="45" spans="1:69" s="254" customFormat="1" ht="23" customHeight="1" x14ac:dyDescent="0.35">
      <c r="A45" s="250"/>
      <c r="B45" s="305"/>
      <c r="C45" s="308" t="str">
        <f>"Cumulative Evaporative Water Savings Estimate to "&amp;'Service Territory CT Baseline'!C4+10</f>
        <v>Cumulative Evaporative Water Savings Estimate to 10</v>
      </c>
      <c r="D45" s="309"/>
      <c r="E45" s="309"/>
      <c r="F45" s="248" t="s">
        <v>54</v>
      </c>
      <c r="G45" s="256" t="str">
        <f>IFERROR(G44*($F$31/$F$30),"")</f>
        <v/>
      </c>
      <c r="H45" s="256" t="str">
        <f>IFERROR(H44*($L$31/$L$30),"")</f>
        <v/>
      </c>
      <c r="J45" s="253"/>
      <c r="K45" s="253"/>
      <c r="L45" s="253"/>
      <c r="M45" s="253"/>
      <c r="N45" s="253"/>
      <c r="P45" s="253"/>
      <c r="Q45" s="253"/>
      <c r="R45" s="253"/>
      <c r="S45" s="253"/>
      <c r="T45" s="253"/>
      <c r="U45" s="253"/>
      <c r="V45" s="253"/>
    </row>
    <row r="46" spans="1:69" s="254" customFormat="1" ht="23" customHeight="1" x14ac:dyDescent="0.35">
      <c r="A46" s="250"/>
      <c r="B46" s="305"/>
      <c r="C46" s="306" t="str">
        <f>"Cumulative Water Embodied Energy Savings Estimate in "&amp;'Service Territory CT Baseline'!C4+10</f>
        <v>Cumulative Water Embodied Energy Savings Estimate in 10</v>
      </c>
      <c r="D46" s="307"/>
      <c r="E46" s="307"/>
      <c r="F46" s="248" t="s">
        <v>55</v>
      </c>
      <c r="G46" s="257" t="str">
        <f>IFERROR(G44*'CT Market Penetration Parameter'!$C$17,"")</f>
        <v/>
      </c>
      <c r="H46" s="258" t="str">
        <f>IFERROR(H44*'CT Market Penetration Parameter'!$C$17,"")</f>
        <v/>
      </c>
      <c r="J46" s="253"/>
      <c r="K46" s="253"/>
      <c r="L46" s="253"/>
      <c r="M46" s="253"/>
      <c r="N46" s="253"/>
      <c r="P46" s="253"/>
      <c r="Q46" s="253"/>
      <c r="R46" s="253"/>
      <c r="S46" s="253"/>
      <c r="T46" s="253"/>
      <c r="U46" s="253"/>
      <c r="V46" s="253"/>
    </row>
    <row r="47" spans="1:69" s="254" customFormat="1" ht="23" customHeight="1" x14ac:dyDescent="0.35">
      <c r="A47" s="250"/>
      <c r="B47" s="305"/>
      <c r="C47" s="306" t="str">
        <f>"Cumulative Energy Increase Estimate in "&amp;'Service Territory CT Baseline'!C4+10</f>
        <v>Cumulative Energy Increase Estimate in 10</v>
      </c>
      <c r="D47" s="307"/>
      <c r="E47" s="307"/>
      <c r="F47" s="248" t="s">
        <v>55</v>
      </c>
      <c r="G47" s="269" t="str">
        <f>IFERROR(SUM('Scenario 1 Calcs'!DJ21:DJ31),"")</f>
        <v/>
      </c>
      <c r="H47" s="261" t="str">
        <f>IFERROR(SUM('Scenario 2 Calcs'!DJ21:DJ31),"")</f>
        <v/>
      </c>
      <c r="J47" s="253"/>
      <c r="K47" s="253"/>
      <c r="L47" s="253"/>
      <c r="M47" s="253"/>
      <c r="N47" s="253"/>
      <c r="P47" s="253"/>
      <c r="Q47" s="253"/>
      <c r="R47" s="253"/>
      <c r="S47" s="253"/>
      <c r="T47" s="253"/>
      <c r="U47" s="253"/>
      <c r="V47" s="253"/>
    </row>
    <row r="48" spans="1:69" s="254" customFormat="1" ht="23" customHeight="1" thickBot="1" x14ac:dyDescent="0.4">
      <c r="A48" s="250"/>
      <c r="B48" s="305"/>
      <c r="C48" s="316" t="str">
        <f>"Cumulative Net Energy Balance Estimate in "&amp;'Service Territory CT Baseline'!C4+10</f>
        <v>Cumulative Net Energy Balance Estimate in 10</v>
      </c>
      <c r="D48" s="317"/>
      <c r="E48" s="317"/>
      <c r="F48" s="270" t="s">
        <v>52</v>
      </c>
      <c r="G48" s="259" t="str">
        <f>IFERROR(G47-G46,"")</f>
        <v/>
      </c>
      <c r="H48" s="260" t="str">
        <f>IFERROR(H47-H46,"")</f>
        <v/>
      </c>
      <c r="J48" s="253"/>
      <c r="K48" s="253"/>
      <c r="L48" s="253"/>
      <c r="M48" s="253"/>
      <c r="N48" s="253"/>
      <c r="P48" s="253"/>
      <c r="Q48" s="253"/>
      <c r="R48" s="253"/>
      <c r="S48" s="253"/>
      <c r="T48" s="253"/>
      <c r="U48" s="253"/>
      <c r="V48" s="253"/>
    </row>
    <row r="49" spans="1:69" s="254" customFormat="1" ht="23" customHeight="1" x14ac:dyDescent="0.35">
      <c r="A49" s="250"/>
      <c r="B49" s="305" t="s">
        <v>56</v>
      </c>
      <c r="C49" s="312" t="str">
        <f>"Annual Total Water Savings Estimate by "&amp;'Service Territory CT Baseline'!C4+20</f>
        <v>Annual Total Water Savings Estimate by 20</v>
      </c>
      <c r="D49" s="313"/>
      <c r="E49" s="313"/>
      <c r="F49" s="247" t="s">
        <v>13</v>
      </c>
      <c r="G49" s="251" t="str">
        <f>IFERROR(VLOOKUP('Service Territory CT Baseline'!C4+20,'Scenario 1 Calcs'!A:DJ,23,FALSE),"")</f>
        <v/>
      </c>
      <c r="H49" s="252" t="str">
        <f>IFERROR(VLOOKUP('Service Territory CT Baseline'!C4+20,'Scenario 2 Calcs'!A:DJ,23,FALSE),"")</f>
        <v/>
      </c>
      <c r="J49" s="253"/>
      <c r="K49" s="253"/>
      <c r="L49" s="253"/>
      <c r="M49" s="253"/>
      <c r="N49" s="253"/>
      <c r="P49" s="253"/>
      <c r="Q49" s="253"/>
      <c r="R49" s="253"/>
      <c r="S49" s="253"/>
      <c r="T49" s="253"/>
      <c r="U49" s="253"/>
      <c r="V49" s="253"/>
    </row>
    <row r="50" spans="1:69" s="254" customFormat="1" ht="23" customHeight="1" x14ac:dyDescent="0.35">
      <c r="A50" s="250"/>
      <c r="B50" s="305"/>
      <c r="C50" s="308" t="str">
        <f>"Annual Evaporative Water Savings Estimate by "&amp;'Service Territory CT Baseline'!C4+20</f>
        <v>Annual Evaporative Water Savings Estimate by 20</v>
      </c>
      <c r="D50" s="309"/>
      <c r="E50" s="309"/>
      <c r="F50" s="248" t="s">
        <v>13</v>
      </c>
      <c r="G50" s="256" t="str">
        <f>IFERROR(G49*($F$31/$F$30),"")</f>
        <v/>
      </c>
      <c r="H50" s="256" t="str">
        <f>IFERROR(H49*($L$31/$L$30),"")</f>
        <v/>
      </c>
      <c r="J50" s="262"/>
      <c r="K50" s="253"/>
      <c r="L50" s="253"/>
      <c r="O50" s="44"/>
      <c r="P50" s="32"/>
      <c r="Q50" s="32"/>
      <c r="R50" s="32"/>
      <c r="S50" s="32"/>
      <c r="T50" s="32"/>
      <c r="U50" s="32"/>
      <c r="V50" s="253"/>
      <c r="Z50" s="253"/>
      <c r="AA50" s="253"/>
      <c r="AB50" s="253"/>
      <c r="AC50" s="253"/>
      <c r="AD50" s="253"/>
      <c r="AE50" s="253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</row>
    <row r="51" spans="1:69" s="254" customFormat="1" ht="23" customHeight="1" x14ac:dyDescent="0.35">
      <c r="A51" s="250"/>
      <c r="B51" s="305"/>
      <c r="C51" s="306" t="str">
        <f>"% Annual Total Water Savings in "&amp;'Service Territory CT Baseline'!C4+20</f>
        <v>% Annual Total Water Savings in 20</v>
      </c>
      <c r="D51" s="307"/>
      <c r="E51" s="307"/>
      <c r="F51" s="248" t="s">
        <v>50</v>
      </c>
      <c r="G51" s="273" t="str">
        <f>IFERROR(1-VLOOKUP('Service Territory CT Baseline'!C4+20,'Scenario 1 Calcs'!A:DJ,50,FALSE)/VLOOKUP('Service Territory CT Baseline'!C4+20,'Scenario 1 Calcs'!A:DJ,4,FALSE),"")</f>
        <v/>
      </c>
      <c r="H51" s="274" t="str">
        <f>IFERROR(1-VLOOKUP('Service Territory CT Baseline'!C4+20,'Scenario 2 Calcs'!A:DJ,50,FALSE)/VLOOKUP('Service Territory CT Baseline'!C4+20,'Scenario 2 Calcs'!A:DJ,4,FALSE),"")</f>
        <v/>
      </c>
      <c r="J51" s="262"/>
      <c r="K51" s="253"/>
      <c r="L51" s="253"/>
      <c r="O51" s="44"/>
      <c r="P51" s="32"/>
      <c r="Q51" s="32"/>
      <c r="R51" s="32"/>
      <c r="S51" s="32"/>
      <c r="T51" s="32"/>
      <c r="U51" s="32"/>
      <c r="V51" s="253"/>
      <c r="Z51" s="253"/>
      <c r="AA51" s="253"/>
      <c r="AB51" s="253"/>
      <c r="AC51" s="253"/>
      <c r="AD51" s="253"/>
      <c r="AE51" s="253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</row>
    <row r="52" spans="1:69" s="254" customFormat="1" ht="23" customHeight="1" x14ac:dyDescent="0.35">
      <c r="A52" s="250"/>
      <c r="B52" s="305"/>
      <c r="C52" s="306" t="str">
        <f>"% Annual Evaporative Water Savings in "&amp;'Service Territory CT Baseline'!C4+20</f>
        <v>% Annual Evaporative Water Savings in 20</v>
      </c>
      <c r="D52" s="307"/>
      <c r="E52" s="307"/>
      <c r="F52" s="248" t="s">
        <v>50</v>
      </c>
      <c r="G52" s="275" t="str">
        <f>IFERROR(G51*($F$31/$F$30),"")</f>
        <v/>
      </c>
      <c r="H52" s="275" t="str">
        <f>IFERROR(H51*($L$31/$L$30),"")</f>
        <v/>
      </c>
      <c r="J52" s="253"/>
      <c r="K52" s="253"/>
      <c r="L52" s="253"/>
      <c r="O52" s="44"/>
      <c r="P52" s="32"/>
      <c r="Q52" s="32"/>
      <c r="R52" s="32"/>
      <c r="S52" s="32"/>
      <c r="T52" s="32"/>
      <c r="U52" s="32"/>
      <c r="V52" s="253"/>
      <c r="Z52" s="253"/>
      <c r="AA52" s="253"/>
      <c r="AB52" s="253"/>
      <c r="AC52" s="253"/>
      <c r="AD52" s="253"/>
      <c r="AE52" s="253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  <c r="BQ52" s="255"/>
    </row>
    <row r="53" spans="1:69" s="254" customFormat="1" ht="23" customHeight="1" x14ac:dyDescent="0.35">
      <c r="A53" s="250"/>
      <c r="B53" s="305"/>
      <c r="C53" s="306" t="str">
        <f>"Annual Total Water Embodied Energy Savings Estimate in "&amp;'Service Territory CT Baseline'!C4+20</f>
        <v>Annual Total Water Embodied Energy Savings Estimate in 20</v>
      </c>
      <c r="D53" s="307"/>
      <c r="E53" s="307"/>
      <c r="F53" s="248" t="s">
        <v>51</v>
      </c>
      <c r="G53" s="257" t="str">
        <f>IFERROR(G49*'CT Market Penetration Parameter'!$C$17,"")</f>
        <v/>
      </c>
      <c r="H53" s="258" t="str">
        <f>IFERROR(H49*'CT Market Penetration Parameter'!$C$17,"")</f>
        <v/>
      </c>
      <c r="J53" s="253"/>
      <c r="K53" s="253"/>
      <c r="L53" s="253"/>
      <c r="O53" s="44"/>
      <c r="P53" s="32"/>
      <c r="Q53" s="32"/>
      <c r="R53" s="32"/>
      <c r="S53" s="32"/>
      <c r="T53" s="32"/>
      <c r="U53" s="32"/>
      <c r="V53" s="253"/>
      <c r="Z53" s="253"/>
      <c r="AA53" s="253"/>
      <c r="AB53" s="253"/>
      <c r="AC53" s="253"/>
      <c r="AD53" s="253"/>
      <c r="AE53" s="253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</row>
    <row r="54" spans="1:69" s="254" customFormat="1" ht="23" customHeight="1" x14ac:dyDescent="0.35">
      <c r="A54" s="250"/>
      <c r="B54" s="305"/>
      <c r="C54" s="306" t="str">
        <f>"Annual Energy Increase Estimate in "&amp;'Service Territory CT Baseline'!C4+20</f>
        <v>Annual Energy Increase Estimate in 20</v>
      </c>
      <c r="D54" s="307"/>
      <c r="E54" s="307"/>
      <c r="F54" s="248" t="s">
        <v>52</v>
      </c>
      <c r="G54" s="257" t="str">
        <f>IFERROR(VLOOKUP('Service Territory CT Baseline'!C4+20,'Scenario 1 Calcs'!A:DJ,114,FALSE),"")</f>
        <v/>
      </c>
      <c r="H54" s="258" t="str">
        <f>IFERROR(VLOOKUP('Service Territory CT Baseline'!C4+10,'Scenario 2 Calcs'!A:DJ,114,FALSE),"")</f>
        <v/>
      </c>
      <c r="J54" s="253"/>
      <c r="K54" s="253"/>
      <c r="L54" s="253"/>
      <c r="O54" s="44"/>
      <c r="P54" s="32"/>
      <c r="Q54" s="32"/>
      <c r="R54" s="32"/>
      <c r="S54" s="32"/>
      <c r="T54" s="32"/>
      <c r="U54" s="32"/>
      <c r="V54" s="253"/>
      <c r="Z54" s="253"/>
      <c r="AA54" s="253"/>
      <c r="AB54" s="253"/>
      <c r="AC54" s="253"/>
      <c r="AD54" s="253"/>
      <c r="AE54" s="253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</row>
    <row r="55" spans="1:69" s="254" customFormat="1" ht="23" customHeight="1" thickBot="1" x14ac:dyDescent="0.4">
      <c r="A55" s="250"/>
      <c r="B55" s="305"/>
      <c r="C55" s="316" t="str">
        <f>"Annual Net Energy Balance Estimate in "&amp;'Service Territory CT Baseline'!C4+20</f>
        <v>Annual Net Energy Balance Estimate in 20</v>
      </c>
      <c r="D55" s="317"/>
      <c r="E55" s="317"/>
      <c r="F55" s="270" t="s">
        <v>52</v>
      </c>
      <c r="G55" s="259" t="str">
        <f>IFERROR(G54-G53,"")</f>
        <v/>
      </c>
      <c r="H55" s="260" t="str">
        <f>IFERROR(H54-H53,"")</f>
        <v/>
      </c>
      <c r="J55" s="253"/>
      <c r="K55" s="253"/>
      <c r="L55" s="253"/>
      <c r="O55" s="44"/>
      <c r="P55" s="32"/>
      <c r="Q55" s="32"/>
      <c r="R55" s="32"/>
      <c r="S55" s="32"/>
      <c r="T55" s="32"/>
      <c r="U55" s="32"/>
      <c r="V55" s="253"/>
      <c r="Z55" s="253"/>
      <c r="AA55" s="253"/>
      <c r="AB55" s="253"/>
      <c r="AC55" s="253"/>
      <c r="AD55" s="253"/>
      <c r="AE55" s="253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</row>
    <row r="56" spans="1:69" s="254" customFormat="1" ht="23" customHeight="1" x14ac:dyDescent="0.35">
      <c r="A56" s="250"/>
      <c r="B56" s="305" t="s">
        <v>57</v>
      </c>
      <c r="C56" s="312" t="str">
        <f>"Cumulative Total Water Savings Estimate to "&amp;'Service Territory CT Baseline'!C4+20</f>
        <v>Cumulative Total Water Savings Estimate to 20</v>
      </c>
      <c r="D56" s="313"/>
      <c r="E56" s="313"/>
      <c r="F56" s="247" t="s">
        <v>54</v>
      </c>
      <c r="G56" s="271" t="str">
        <f>IFERROR(SUM('Scenario 1 Calcs'!W20:W40),"")</f>
        <v/>
      </c>
      <c r="H56" s="263" t="str">
        <f>IFERROR(SUM('Scenario 2 Calcs'!W20:W40),"")</f>
        <v/>
      </c>
      <c r="J56" s="253"/>
      <c r="K56" s="253"/>
      <c r="L56" s="253"/>
      <c r="O56" s="253"/>
      <c r="P56" s="253"/>
      <c r="Q56" s="253"/>
      <c r="R56" s="253"/>
      <c r="S56" s="253"/>
      <c r="T56" s="253"/>
      <c r="U56" s="253"/>
      <c r="V56" s="253"/>
      <c r="Z56" s="253"/>
      <c r="AA56" s="253"/>
      <c r="AB56" s="253"/>
      <c r="AC56" s="253"/>
      <c r="AD56" s="253"/>
      <c r="AE56" s="253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</row>
    <row r="57" spans="1:69" s="254" customFormat="1" ht="23" customHeight="1" x14ac:dyDescent="0.35">
      <c r="A57" s="250"/>
      <c r="B57" s="305"/>
      <c r="C57" s="308" t="str">
        <f>"Cumulative Evaporative Water Savings Estimate to "&amp;'Service Territory CT Baseline'!C4+20</f>
        <v>Cumulative Evaporative Water Savings Estimate to 20</v>
      </c>
      <c r="D57" s="309"/>
      <c r="E57" s="309"/>
      <c r="F57" s="248" t="s">
        <v>54</v>
      </c>
      <c r="G57" s="256" t="str">
        <f>IFERROR(G56*($F$31/$F$30),"")</f>
        <v/>
      </c>
      <c r="H57" s="256" t="str">
        <f>IFERROR(H56*($L$31/$L$30),"")</f>
        <v/>
      </c>
      <c r="J57" s="253"/>
      <c r="K57" s="253"/>
      <c r="L57" s="253"/>
      <c r="M57" s="253"/>
      <c r="N57" s="253"/>
      <c r="P57" s="253"/>
      <c r="Q57" s="253"/>
      <c r="R57" s="253"/>
      <c r="S57" s="253"/>
      <c r="T57" s="253"/>
      <c r="U57" s="253"/>
      <c r="V57" s="253"/>
    </row>
    <row r="58" spans="1:69" s="254" customFormat="1" ht="23" customHeight="1" x14ac:dyDescent="0.35">
      <c r="A58" s="250"/>
      <c r="B58" s="305"/>
      <c r="C58" s="306" t="str">
        <f>"Cumulative Water Embodied Energy Savings Estimate in "&amp;'Service Territory CT Baseline'!C4+20</f>
        <v>Cumulative Water Embodied Energy Savings Estimate in 20</v>
      </c>
      <c r="D58" s="307"/>
      <c r="E58" s="307"/>
      <c r="F58" s="248" t="s">
        <v>55</v>
      </c>
      <c r="G58" s="257" t="str">
        <f>IFERROR(G56*'CT Market Penetration Parameter'!$C$17,"")</f>
        <v/>
      </c>
      <c r="H58" s="258" t="str">
        <f>IFERROR(H56*'CT Market Penetration Parameter'!$C$17,"")</f>
        <v/>
      </c>
      <c r="J58" s="253"/>
      <c r="K58" s="253"/>
      <c r="L58" s="253"/>
      <c r="M58" s="253"/>
      <c r="N58" s="253"/>
      <c r="P58" s="253"/>
      <c r="Q58" s="253"/>
      <c r="R58" s="253"/>
      <c r="S58" s="253"/>
      <c r="T58" s="253"/>
      <c r="U58" s="253"/>
      <c r="V58" s="253"/>
    </row>
    <row r="59" spans="1:69" s="254" customFormat="1" ht="23" customHeight="1" x14ac:dyDescent="0.35">
      <c r="A59" s="250"/>
      <c r="B59" s="305"/>
      <c r="C59" s="306" t="str">
        <f>"Cumulative Energy Increase Estimate in "&amp;'Service Territory CT Baseline'!C4+20</f>
        <v>Cumulative Energy Increase Estimate in 20</v>
      </c>
      <c r="D59" s="307"/>
      <c r="E59" s="307"/>
      <c r="F59" s="248" t="s">
        <v>55</v>
      </c>
      <c r="G59" s="257" t="str">
        <f>IFERROR(SUM('Scenario 1 Calcs'!DJ21:DJ41),"")</f>
        <v/>
      </c>
      <c r="H59" s="258" t="str">
        <f>IFERROR(SUM('Scenario 2 Calcs'!DJ21:DJ41),"")</f>
        <v/>
      </c>
      <c r="J59" s="253"/>
      <c r="K59" s="253"/>
      <c r="L59" s="253"/>
      <c r="M59" s="253"/>
      <c r="N59" s="253"/>
      <c r="P59" s="253"/>
      <c r="Q59" s="253"/>
      <c r="R59" s="253"/>
      <c r="S59" s="253"/>
      <c r="T59" s="253"/>
      <c r="U59" s="253"/>
      <c r="V59" s="253"/>
    </row>
    <row r="60" spans="1:69" s="254" customFormat="1" ht="23" customHeight="1" thickBot="1" x14ac:dyDescent="0.4">
      <c r="A60" s="250"/>
      <c r="B60" s="305"/>
      <c r="C60" s="310" t="str">
        <f>"Cumulative Net Energy Balance Estimate in "&amp;'Service Territory CT Baseline'!C4+20</f>
        <v>Cumulative Net Energy Balance Estimate in 20</v>
      </c>
      <c r="D60" s="311"/>
      <c r="E60" s="311"/>
      <c r="F60" s="249" t="s">
        <v>52</v>
      </c>
      <c r="G60" s="259" t="str">
        <f>IFERROR(G59-G58,"")</f>
        <v/>
      </c>
      <c r="H60" s="260" t="str">
        <f>IFERROR(H59-H58,"")</f>
        <v/>
      </c>
      <c r="J60" s="253"/>
      <c r="K60" s="253"/>
      <c r="L60" s="253"/>
      <c r="M60" s="253"/>
      <c r="N60" s="253"/>
      <c r="P60" s="253"/>
      <c r="Q60" s="253"/>
      <c r="R60" s="253"/>
      <c r="S60" s="253"/>
      <c r="T60" s="253"/>
      <c r="U60" s="253"/>
      <c r="V60" s="253"/>
    </row>
    <row r="61" spans="1:69" s="254" customFormat="1" ht="23" customHeight="1" x14ac:dyDescent="0.35">
      <c r="A61" s="250"/>
      <c r="B61" s="236"/>
      <c r="C61" s="314" t="str">
        <f>"Mid Alt Tech Annual Cost at "&amp;'Service Territory CT Baseline'!C4+10</f>
        <v>Mid Alt Tech Annual Cost at 10</v>
      </c>
      <c r="D61" s="315"/>
      <c r="E61" s="315"/>
      <c r="F61" s="272" t="s">
        <v>58</v>
      </c>
      <c r="G61" s="264" t="str">
        <f>IFERROR('Scenario 1 Calcs'!CV76,"")</f>
        <v/>
      </c>
      <c r="H61" s="264" t="str">
        <f>IFERROR('Scenario 2 Calcs'!CV76,"")</f>
        <v/>
      </c>
      <c r="J61" s="253"/>
      <c r="K61" s="253"/>
      <c r="L61" s="253"/>
      <c r="M61" s="253"/>
      <c r="N61" s="253"/>
      <c r="P61" s="253"/>
      <c r="Q61" s="253"/>
      <c r="R61" s="253"/>
      <c r="S61" s="253"/>
      <c r="T61" s="253"/>
      <c r="U61" s="253"/>
      <c r="V61" s="253"/>
    </row>
    <row r="62" spans="1:69" s="254" customFormat="1" ht="23" customHeight="1" x14ac:dyDescent="0.35">
      <c r="A62" s="250"/>
      <c r="B62" s="236"/>
      <c r="C62" s="306" t="str">
        <f>"Mid Alt Tech Annual Cost at "&amp;'Service Territory CT Baseline'!C4+20</f>
        <v>Mid Alt Tech Annual Cost at 20</v>
      </c>
      <c r="D62" s="307"/>
      <c r="E62" s="307"/>
      <c r="F62" s="265" t="s">
        <v>58</v>
      </c>
      <c r="G62" s="266" t="str">
        <f>IFERROR('Scenario 1 Calcs'!CV86,"")</f>
        <v/>
      </c>
      <c r="H62" s="266" t="str">
        <f>IFERROR('Scenario 2 Calcs'!CV86,"")</f>
        <v/>
      </c>
      <c r="J62" s="253"/>
      <c r="K62" s="253"/>
      <c r="L62" s="253"/>
      <c r="M62" s="253"/>
      <c r="N62" s="253"/>
      <c r="P62" s="253"/>
      <c r="Q62" s="253"/>
      <c r="R62" s="253"/>
      <c r="S62" s="253"/>
      <c r="T62" s="253"/>
      <c r="U62" s="253"/>
      <c r="V62" s="253"/>
    </row>
    <row r="63" spans="1:69" s="254" customFormat="1" ht="23" customHeight="1" x14ac:dyDescent="0.35">
      <c r="A63" s="250"/>
      <c r="B63" s="250"/>
      <c r="C63" s="306" t="s">
        <v>59</v>
      </c>
      <c r="D63" s="307"/>
      <c r="E63" s="307"/>
      <c r="F63" s="265" t="s">
        <v>58</v>
      </c>
      <c r="G63" s="266" t="str">
        <f>IFERROR(MAX('Scenario 1 Calcs'!CV54:CV93),"")</f>
        <v/>
      </c>
      <c r="H63" s="266" t="str">
        <f>IFERROR(MAX('Scenario 2 Calcs'!CV54:CV93),"")</f>
        <v/>
      </c>
      <c r="J63" s="253"/>
      <c r="K63" s="253"/>
      <c r="L63" s="253"/>
      <c r="M63" s="253"/>
      <c r="N63" s="253"/>
      <c r="P63" s="253"/>
      <c r="Q63" s="253"/>
      <c r="R63" s="253"/>
      <c r="S63" s="253"/>
      <c r="T63" s="253"/>
      <c r="U63" s="253"/>
      <c r="V63" s="253"/>
    </row>
    <row r="64" spans="1:69" s="254" customFormat="1" ht="23" customHeight="1" x14ac:dyDescent="0.35">
      <c r="A64" s="250"/>
      <c r="B64" s="250"/>
      <c r="C64" s="306" t="str">
        <f>"Mid Alt Tech Cumulative Cost at "&amp;'Service Territory CT Baseline'!C4+10</f>
        <v>Mid Alt Tech Cumulative Cost at 10</v>
      </c>
      <c r="D64" s="307"/>
      <c r="E64" s="307"/>
      <c r="F64" s="265" t="s">
        <v>58</v>
      </c>
      <c r="G64" s="266" t="str">
        <f>IFERROR('Scenario 1 Calcs'!CV30,"")</f>
        <v/>
      </c>
      <c r="H64" s="266" t="str">
        <f>IFERROR('Scenario 2 Calcs'!CV30,"")</f>
        <v/>
      </c>
      <c r="J64" s="253"/>
      <c r="K64" s="253"/>
      <c r="L64" s="253"/>
      <c r="M64" s="253"/>
      <c r="N64" s="253"/>
      <c r="P64" s="253"/>
      <c r="Q64" s="253"/>
      <c r="R64" s="253"/>
      <c r="S64" s="253"/>
      <c r="T64" s="253"/>
      <c r="U64" s="253"/>
      <c r="V64" s="253"/>
    </row>
    <row r="65" spans="1:22" s="254" customFormat="1" ht="23" customHeight="1" thickBot="1" x14ac:dyDescent="0.4">
      <c r="A65" s="250"/>
      <c r="B65" s="250"/>
      <c r="C65" s="310" t="str">
        <f>"Mid Alt Tech Cumulative Cost at "&amp;'Service Territory CT Baseline'!C4+20</f>
        <v>Mid Alt Tech Cumulative Cost at 20</v>
      </c>
      <c r="D65" s="311"/>
      <c r="E65" s="311"/>
      <c r="F65" s="267" t="s">
        <v>58</v>
      </c>
      <c r="G65" s="268" t="str">
        <f>IFERROR('Scenario 1 Calcs'!CV40,"")</f>
        <v/>
      </c>
      <c r="H65" s="268" t="str">
        <f>IFERROR('Scenario 2 Calcs'!CV40,"")</f>
        <v/>
      </c>
      <c r="J65" s="253"/>
      <c r="K65" s="253"/>
      <c r="L65" s="253"/>
      <c r="M65" s="253"/>
      <c r="N65" s="253"/>
      <c r="P65" s="253"/>
      <c r="Q65" s="253"/>
      <c r="R65" s="253"/>
      <c r="S65" s="253"/>
      <c r="T65" s="253"/>
      <c r="U65" s="253"/>
      <c r="V65" s="253"/>
    </row>
    <row r="66" spans="1:22" s="254" customFormat="1" ht="23" customHeight="1" x14ac:dyDescent="0.35">
      <c r="A66" s="250"/>
      <c r="B66" s="250"/>
      <c r="J66" s="253"/>
      <c r="K66" s="253"/>
      <c r="L66" s="253"/>
      <c r="M66" s="253"/>
      <c r="N66" s="253"/>
      <c r="P66" s="253"/>
      <c r="Q66" s="253"/>
      <c r="R66" s="253"/>
      <c r="S66" s="253"/>
      <c r="T66" s="253"/>
      <c r="U66" s="253"/>
      <c r="V66" s="253"/>
    </row>
    <row r="67" spans="1:22" x14ac:dyDescent="0.35">
      <c r="I67" s="38"/>
    </row>
    <row r="69" spans="1:22" x14ac:dyDescent="0.35">
      <c r="I69" s="38"/>
    </row>
    <row r="79" spans="1:22" x14ac:dyDescent="0.35">
      <c r="L79" s="38"/>
      <c r="M79" s="38"/>
      <c r="N79" s="38"/>
    </row>
    <row r="80" spans="1:22" x14ac:dyDescent="0.35">
      <c r="L80" s="38"/>
      <c r="M80" s="38"/>
      <c r="N80" s="38"/>
    </row>
    <row r="81" spans="12:14" x14ac:dyDescent="0.35">
      <c r="L81" s="207"/>
      <c r="M81" s="207"/>
      <c r="N81" s="125"/>
    </row>
    <row r="82" spans="12:14" x14ac:dyDescent="0.35">
      <c r="L82" s="208"/>
      <c r="M82" s="208"/>
      <c r="N82" s="208"/>
    </row>
    <row r="83" spans="12:14" x14ac:dyDescent="0.35">
      <c r="L83" s="208"/>
      <c r="M83" s="208"/>
      <c r="N83" s="208"/>
    </row>
    <row r="84" spans="12:14" x14ac:dyDescent="0.35">
      <c r="L84" s="208"/>
      <c r="M84" s="208"/>
      <c r="N84" s="208"/>
    </row>
    <row r="85" spans="12:14" x14ac:dyDescent="0.35">
      <c r="L85" s="208"/>
      <c r="M85" s="208"/>
      <c r="N85" s="208"/>
    </row>
    <row r="86" spans="12:14" x14ac:dyDescent="0.35">
      <c r="L86" s="208"/>
      <c r="M86" s="208"/>
      <c r="N86" s="208"/>
    </row>
    <row r="87" spans="12:14" x14ac:dyDescent="0.35">
      <c r="L87" s="208"/>
      <c r="M87" s="208"/>
      <c r="N87" s="208"/>
    </row>
    <row r="88" spans="12:14" x14ac:dyDescent="0.35">
      <c r="L88" s="208"/>
      <c r="M88" s="208"/>
      <c r="N88" s="208"/>
    </row>
    <row r="89" spans="12:14" x14ac:dyDescent="0.35">
      <c r="L89" s="208"/>
      <c r="M89" s="208"/>
      <c r="N89" s="208"/>
    </row>
    <row r="90" spans="12:14" x14ac:dyDescent="0.35">
      <c r="L90" s="207"/>
      <c r="M90" s="207"/>
      <c r="N90" s="208"/>
    </row>
    <row r="91" spans="12:14" x14ac:dyDescent="0.35">
      <c r="L91" s="207"/>
      <c r="M91" s="207"/>
      <c r="N91" s="208"/>
    </row>
    <row r="92" spans="12:14" x14ac:dyDescent="0.35">
      <c r="L92" s="207"/>
      <c r="M92" s="207"/>
      <c r="N92" s="208"/>
    </row>
    <row r="93" spans="12:14" x14ac:dyDescent="0.35">
      <c r="L93" s="207"/>
      <c r="M93" s="207"/>
      <c r="N93" s="208"/>
    </row>
    <row r="94" spans="12:14" x14ac:dyDescent="0.35">
      <c r="L94" s="207"/>
      <c r="M94" s="207"/>
      <c r="N94" s="208"/>
    </row>
    <row r="95" spans="12:14" x14ac:dyDescent="0.35">
      <c r="L95" s="208"/>
      <c r="M95" s="208"/>
      <c r="N95" s="208"/>
    </row>
  </sheetData>
  <sheetProtection formatCells="0" formatColumns="0" formatRows="0" insertColumns="0" insertRows="0" insertHyperlinks="0" deleteColumns="0" deleteRows="0" sort="0" autoFilter="0" pivotTables="0"/>
  <mergeCells count="46">
    <mergeCell ref="B1:P1"/>
    <mergeCell ref="B5:B10"/>
    <mergeCell ref="B11:B16"/>
    <mergeCell ref="B17:B22"/>
    <mergeCell ref="B23:B28"/>
    <mergeCell ref="B37:B43"/>
    <mergeCell ref="N3:O3"/>
    <mergeCell ref="H17:H22"/>
    <mergeCell ref="H23:H28"/>
    <mergeCell ref="C42:E42"/>
    <mergeCell ref="D3:F3"/>
    <mergeCell ref="J3:L3"/>
    <mergeCell ref="H5:H10"/>
    <mergeCell ref="H11:H16"/>
    <mergeCell ref="C36:E36"/>
    <mergeCell ref="C37:E37"/>
    <mergeCell ref="C43:E43"/>
    <mergeCell ref="C40:E40"/>
    <mergeCell ref="C38:E38"/>
    <mergeCell ref="C39:E39"/>
    <mergeCell ref="C41:E41"/>
    <mergeCell ref="C65:E65"/>
    <mergeCell ref="C44:E44"/>
    <mergeCell ref="C56:E56"/>
    <mergeCell ref="C61:E61"/>
    <mergeCell ref="C62:E62"/>
    <mergeCell ref="C64:E64"/>
    <mergeCell ref="C49:E49"/>
    <mergeCell ref="C63:E63"/>
    <mergeCell ref="C55:E55"/>
    <mergeCell ref="C48:E48"/>
    <mergeCell ref="C51:E51"/>
    <mergeCell ref="C60:E60"/>
    <mergeCell ref="C47:E47"/>
    <mergeCell ref="C59:E59"/>
    <mergeCell ref="B44:B48"/>
    <mergeCell ref="B56:B60"/>
    <mergeCell ref="C53:E53"/>
    <mergeCell ref="C46:E46"/>
    <mergeCell ref="C58:E58"/>
    <mergeCell ref="C52:E52"/>
    <mergeCell ref="C45:E45"/>
    <mergeCell ref="C50:E50"/>
    <mergeCell ref="C57:E57"/>
    <mergeCell ref="C54:E54"/>
    <mergeCell ref="B49:B55"/>
  </mergeCells>
  <phoneticPr fontId="18" type="noConversion"/>
  <dataValidations xWindow="363" yWindow="367" count="2">
    <dataValidation allowBlank="1" showInputMessage="1" showErrorMessage="1" prompt="Percentages should sum to between 3% and 64% and be as close to 27% as possible" sqref="D29:F29 J29:L29" xr:uid="{1B69F704-1D4D-40C8-B19F-2D70303F7F36}"/>
    <dataValidation allowBlank="1" showInputMessage="1" showErrorMessage="1" prompt="Sum of percentages below should be as close to 27% as possible and within the range of 3% and 64% " sqref="C5:E5 B3 C11:E11 C17:E17 C23:E23 I5:K5 I11:K11 I17:K17 I23:K23" xr:uid="{34DD3253-5222-4780-B438-259E7BCBADB1}"/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between" id="{15309B08-D861-4A52-A53B-49ECEE658086}">
            <xm:f>'CT Market Penetration Parameter'!$C$12-0.1</xm:f>
            <xm:f>'CT Market Penetration Parameter'!$C$12+0.1</xm:f>
            <x14:dxf>
              <fill>
                <patternFill>
                  <bgColor rgb="FF00B050"/>
                </patternFill>
              </fill>
            </x14:dxf>
          </x14:cfRule>
          <xm:sqref>D29:F29</xm:sqref>
        </x14:conditionalFormatting>
        <x14:conditionalFormatting xmlns:xm="http://schemas.microsoft.com/office/excel/2006/main">
          <x14:cfRule type="cellIs" priority="1" operator="between" id="{73523B50-B5ED-485D-A5C1-EE829AD4F602}">
            <xm:f>'CT Market Penetration Parameter'!$C$12-0.1</xm:f>
            <xm:f>'CT Market Penetration Parameter'!$C$12+0.1</xm:f>
            <x14:dxf>
              <fill>
                <patternFill>
                  <bgColor rgb="FF00B050"/>
                </patternFill>
              </fill>
            </x14:dxf>
          </x14:cfRule>
          <xm:sqref>J29:L29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34D5-7CE8-4884-9E18-1F45F695315B}">
  <sheetPr codeName="Sheet12"/>
  <dimension ref="A1:DJ232"/>
  <sheetViews>
    <sheetView topLeftCell="V1" workbookViewId="0">
      <selection activeCell="E35" sqref="E35"/>
    </sheetView>
  </sheetViews>
  <sheetFormatPr defaultColWidth="12.7265625" defaultRowHeight="14.5" x14ac:dyDescent="0.35"/>
  <cols>
    <col min="1" max="16384" width="12.7265625" style="179"/>
  </cols>
  <sheetData>
    <row r="1" spans="1:114" s="125" customFormat="1" ht="15" thickBot="1" x14ac:dyDescent="0.4">
      <c r="A1" s="120">
        <v>1</v>
      </c>
      <c r="B1" s="121">
        <v>2</v>
      </c>
      <c r="C1" s="121">
        <v>3</v>
      </c>
      <c r="D1" s="120">
        <v>4</v>
      </c>
      <c r="E1" s="121">
        <v>5</v>
      </c>
      <c r="F1" s="121">
        <v>6</v>
      </c>
      <c r="G1" s="120">
        <v>7</v>
      </c>
      <c r="H1" s="121">
        <v>8</v>
      </c>
      <c r="I1" s="121">
        <v>9</v>
      </c>
      <c r="J1" s="120">
        <v>10</v>
      </c>
      <c r="K1" s="121">
        <v>11</v>
      </c>
      <c r="L1" s="121">
        <v>12</v>
      </c>
      <c r="M1" s="120">
        <v>13</v>
      </c>
      <c r="N1" s="121">
        <v>14</v>
      </c>
      <c r="O1" s="121">
        <v>15</v>
      </c>
      <c r="P1" s="120">
        <v>16</v>
      </c>
      <c r="Q1" s="121">
        <v>17</v>
      </c>
      <c r="R1" s="121">
        <v>18</v>
      </c>
      <c r="S1" s="120">
        <v>19</v>
      </c>
      <c r="T1" s="121">
        <v>20</v>
      </c>
      <c r="U1" s="121">
        <v>21</v>
      </c>
      <c r="V1" s="120">
        <v>22</v>
      </c>
      <c r="W1" s="121">
        <v>23</v>
      </c>
      <c r="X1" s="121">
        <v>24</v>
      </c>
      <c r="Y1" s="120">
        <v>25</v>
      </c>
      <c r="Z1" s="121">
        <v>26</v>
      </c>
      <c r="AA1" s="121">
        <v>27</v>
      </c>
      <c r="AB1" s="120">
        <v>28</v>
      </c>
      <c r="AC1" s="121">
        <v>29</v>
      </c>
      <c r="AD1" s="121">
        <v>30</v>
      </c>
      <c r="AE1" s="120">
        <v>31</v>
      </c>
      <c r="AF1" s="121">
        <v>32</v>
      </c>
      <c r="AG1" s="121">
        <v>33</v>
      </c>
      <c r="AH1" s="120">
        <v>34</v>
      </c>
      <c r="AI1" s="121">
        <v>35</v>
      </c>
      <c r="AJ1" s="121">
        <v>36</v>
      </c>
      <c r="AK1" s="120">
        <v>37</v>
      </c>
      <c r="AL1" s="121">
        <v>38</v>
      </c>
      <c r="AM1" s="121">
        <v>39</v>
      </c>
      <c r="AN1" s="120">
        <v>40</v>
      </c>
      <c r="AO1" s="121">
        <v>41</v>
      </c>
      <c r="AP1" s="121">
        <v>42</v>
      </c>
      <c r="AQ1" s="120">
        <v>43</v>
      </c>
      <c r="AR1" s="121">
        <v>44</v>
      </c>
      <c r="AS1" s="121">
        <v>45</v>
      </c>
      <c r="AT1" s="120">
        <v>46</v>
      </c>
      <c r="AU1" s="121">
        <v>47</v>
      </c>
      <c r="AV1" s="121">
        <v>48</v>
      </c>
      <c r="AW1" s="120">
        <v>49</v>
      </c>
      <c r="AX1" s="121">
        <v>50</v>
      </c>
      <c r="AY1" s="121">
        <v>51</v>
      </c>
      <c r="AZ1" s="120">
        <v>52</v>
      </c>
      <c r="BA1" s="121">
        <v>53</v>
      </c>
      <c r="BB1" s="121">
        <v>54</v>
      </c>
      <c r="BC1" s="120">
        <v>55</v>
      </c>
      <c r="BD1" s="121">
        <v>56</v>
      </c>
      <c r="BE1" s="121">
        <v>57</v>
      </c>
      <c r="BF1" s="120">
        <v>58</v>
      </c>
      <c r="BG1" s="121">
        <v>59</v>
      </c>
      <c r="BH1" s="121">
        <v>60</v>
      </c>
      <c r="BI1" s="120">
        <v>61</v>
      </c>
      <c r="BJ1" s="121">
        <v>62</v>
      </c>
      <c r="BK1" s="121">
        <v>63</v>
      </c>
      <c r="BL1" s="120">
        <v>64</v>
      </c>
      <c r="BM1" s="121">
        <v>65</v>
      </c>
      <c r="BN1" s="121">
        <v>66</v>
      </c>
      <c r="BO1" s="120">
        <v>67</v>
      </c>
      <c r="BP1" s="121">
        <v>68</v>
      </c>
      <c r="BQ1" s="121">
        <v>69</v>
      </c>
      <c r="BR1" s="120">
        <v>70</v>
      </c>
      <c r="BS1" s="121">
        <v>71</v>
      </c>
      <c r="BT1" s="121">
        <v>72</v>
      </c>
      <c r="BU1" s="120">
        <v>73</v>
      </c>
      <c r="BV1" s="121">
        <v>74</v>
      </c>
      <c r="BW1" s="121">
        <v>75</v>
      </c>
      <c r="BX1" s="120">
        <v>76</v>
      </c>
      <c r="BY1" s="121">
        <v>77</v>
      </c>
      <c r="BZ1" s="121">
        <v>78</v>
      </c>
      <c r="CA1" s="120">
        <v>79</v>
      </c>
      <c r="CB1" s="121">
        <v>80</v>
      </c>
      <c r="CC1" s="121">
        <v>81</v>
      </c>
      <c r="CD1" s="120">
        <v>82</v>
      </c>
      <c r="CE1" s="121">
        <v>83</v>
      </c>
      <c r="CF1" s="121">
        <v>84</v>
      </c>
      <c r="CG1" s="120">
        <v>85</v>
      </c>
      <c r="CH1" s="121">
        <v>86</v>
      </c>
      <c r="CI1" s="121">
        <v>87</v>
      </c>
      <c r="CJ1" s="120">
        <v>88</v>
      </c>
      <c r="CK1" s="121">
        <v>89</v>
      </c>
      <c r="CL1" s="121">
        <v>90</v>
      </c>
      <c r="CM1" s="120">
        <v>91</v>
      </c>
      <c r="CN1" s="121">
        <v>92</v>
      </c>
      <c r="CO1" s="121">
        <v>93</v>
      </c>
      <c r="CP1" s="120">
        <v>94</v>
      </c>
      <c r="CQ1" s="121">
        <v>95</v>
      </c>
      <c r="CR1" s="121">
        <v>96</v>
      </c>
      <c r="CS1" s="120">
        <v>97</v>
      </c>
      <c r="CT1" s="121">
        <v>98</v>
      </c>
      <c r="CU1" s="121">
        <v>99</v>
      </c>
      <c r="CV1" s="120">
        <v>100</v>
      </c>
      <c r="CW1" s="121">
        <v>101</v>
      </c>
      <c r="CX1" s="121">
        <v>102</v>
      </c>
      <c r="CY1" s="120">
        <v>103</v>
      </c>
      <c r="CZ1" s="121">
        <v>104</v>
      </c>
      <c r="DA1" s="121">
        <v>105</v>
      </c>
      <c r="DB1" s="120">
        <v>106</v>
      </c>
      <c r="DC1" s="121">
        <v>107</v>
      </c>
      <c r="DD1" s="121">
        <v>108</v>
      </c>
      <c r="DE1" s="120">
        <v>109</v>
      </c>
      <c r="DF1" s="121">
        <v>110</v>
      </c>
      <c r="DG1" s="121">
        <v>111</v>
      </c>
      <c r="DH1" s="120">
        <v>112</v>
      </c>
      <c r="DI1" s="121">
        <v>113</v>
      </c>
      <c r="DJ1" s="121">
        <v>114</v>
      </c>
    </row>
    <row r="2" spans="1:114" s="125" customFormat="1" ht="15" thickBot="1" x14ac:dyDescent="0.4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121"/>
      <c r="O2" s="121"/>
      <c r="P2" s="121"/>
      <c r="Q2" s="337" t="s">
        <v>60</v>
      </c>
      <c r="R2" s="338"/>
      <c r="S2" s="338"/>
      <c r="T2" s="338"/>
      <c r="U2" s="338"/>
      <c r="V2" s="338"/>
      <c r="W2" s="338"/>
      <c r="X2" s="338"/>
      <c r="Y2" s="339"/>
      <c r="Z2" s="337" t="s">
        <v>61</v>
      </c>
      <c r="AA2" s="338"/>
      <c r="AB2" s="338"/>
      <c r="AC2" s="338"/>
      <c r="AD2" s="338"/>
      <c r="AE2" s="338"/>
      <c r="AF2" s="338"/>
      <c r="AG2" s="338"/>
      <c r="AH2" s="339"/>
      <c r="AI2" s="337" t="s">
        <v>62</v>
      </c>
      <c r="AJ2" s="338"/>
      <c r="AK2" s="338"/>
      <c r="AL2" s="338"/>
      <c r="AM2" s="338"/>
      <c r="AN2" s="338"/>
      <c r="AO2" s="338"/>
      <c r="AP2" s="338"/>
      <c r="AQ2" s="339"/>
      <c r="AR2" s="337" t="s">
        <v>60</v>
      </c>
      <c r="AS2" s="338"/>
      <c r="AT2" s="338"/>
      <c r="AU2" s="338"/>
      <c r="AV2" s="338"/>
      <c r="AW2" s="338"/>
      <c r="AX2" s="338"/>
      <c r="AY2" s="338"/>
      <c r="AZ2" s="339"/>
      <c r="BA2" s="337" t="s">
        <v>61</v>
      </c>
      <c r="BB2" s="338"/>
      <c r="BC2" s="338"/>
      <c r="BD2" s="338"/>
      <c r="BE2" s="338"/>
      <c r="BF2" s="338"/>
      <c r="BG2" s="338"/>
      <c r="BH2" s="338"/>
      <c r="BI2" s="339"/>
      <c r="BJ2" s="337" t="s">
        <v>62</v>
      </c>
      <c r="BK2" s="338"/>
      <c r="BL2" s="338"/>
      <c r="BM2" s="338"/>
      <c r="BN2" s="338"/>
      <c r="BO2" s="338"/>
      <c r="BP2" s="338"/>
      <c r="BQ2" s="338"/>
      <c r="BR2" s="339"/>
      <c r="BT2" s="331" t="s">
        <v>63</v>
      </c>
      <c r="BU2" s="332"/>
      <c r="BV2" s="333"/>
      <c r="BW2" s="331" t="s">
        <v>64</v>
      </c>
      <c r="BX2" s="332"/>
      <c r="BY2" s="333"/>
      <c r="BZ2" s="331" t="s">
        <v>65</v>
      </c>
      <c r="CA2" s="332"/>
      <c r="CB2" s="333"/>
      <c r="CC2" s="331" t="s">
        <v>66</v>
      </c>
      <c r="CD2" s="332"/>
      <c r="CE2" s="333"/>
      <c r="CF2" s="331" t="s">
        <v>67</v>
      </c>
      <c r="CG2" s="332"/>
      <c r="CH2" s="333"/>
      <c r="CJ2" s="331" t="s">
        <v>63</v>
      </c>
      <c r="CK2" s="332"/>
      <c r="CL2" s="333"/>
      <c r="CM2" s="331" t="s">
        <v>64</v>
      </c>
      <c r="CN2" s="332"/>
      <c r="CO2" s="333"/>
      <c r="CP2" s="331" t="s">
        <v>65</v>
      </c>
      <c r="CQ2" s="332"/>
      <c r="CR2" s="333"/>
      <c r="CS2" s="331" t="s">
        <v>66</v>
      </c>
      <c r="CT2" s="332"/>
      <c r="CU2" s="333"/>
      <c r="CV2" s="331" t="s">
        <v>67</v>
      </c>
      <c r="CW2" s="332"/>
      <c r="CX2" s="333"/>
    </row>
    <row r="3" spans="1:114" s="125" customFormat="1" ht="15" customHeight="1" thickBot="1" x14ac:dyDescent="0.4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1"/>
      <c r="O3" s="121"/>
      <c r="P3" s="121"/>
      <c r="Q3" s="334" t="s">
        <v>68</v>
      </c>
      <c r="R3" s="335"/>
      <c r="S3" s="335"/>
      <c r="T3" s="335" t="s">
        <v>69</v>
      </c>
      <c r="U3" s="335"/>
      <c r="V3" s="335"/>
      <c r="W3" s="328" t="s">
        <v>70</v>
      </c>
      <c r="X3" s="329"/>
      <c r="Y3" s="330"/>
      <c r="Z3" s="334" t="s">
        <v>68</v>
      </c>
      <c r="AA3" s="335"/>
      <c r="AB3" s="335"/>
      <c r="AC3" s="335" t="s">
        <v>69</v>
      </c>
      <c r="AD3" s="335"/>
      <c r="AE3" s="335"/>
      <c r="AF3" s="328" t="s">
        <v>70</v>
      </c>
      <c r="AG3" s="329"/>
      <c r="AH3" s="330"/>
      <c r="AI3" s="334" t="s">
        <v>68</v>
      </c>
      <c r="AJ3" s="335"/>
      <c r="AK3" s="335"/>
      <c r="AL3" s="335" t="s">
        <v>69</v>
      </c>
      <c r="AM3" s="335"/>
      <c r="AN3" s="335"/>
      <c r="AO3" s="328" t="s">
        <v>70</v>
      </c>
      <c r="AP3" s="329"/>
      <c r="AQ3" s="330"/>
      <c r="AR3" s="334" t="s">
        <v>71</v>
      </c>
      <c r="AS3" s="335"/>
      <c r="AT3" s="335"/>
      <c r="AU3" s="335" t="s">
        <v>72</v>
      </c>
      <c r="AV3" s="335"/>
      <c r="AW3" s="336"/>
      <c r="AX3" s="328" t="s">
        <v>73</v>
      </c>
      <c r="AY3" s="329"/>
      <c r="AZ3" s="330"/>
      <c r="BA3" s="334" t="s">
        <v>71</v>
      </c>
      <c r="BB3" s="335"/>
      <c r="BC3" s="335"/>
      <c r="BD3" s="335" t="s">
        <v>72</v>
      </c>
      <c r="BE3" s="335"/>
      <c r="BF3" s="336"/>
      <c r="BG3" s="328" t="s">
        <v>73</v>
      </c>
      <c r="BH3" s="329"/>
      <c r="BI3" s="330"/>
      <c r="BJ3" s="334" t="s">
        <v>71</v>
      </c>
      <c r="BK3" s="335"/>
      <c r="BL3" s="335"/>
      <c r="BM3" s="335" t="s">
        <v>72</v>
      </c>
      <c r="BN3" s="335"/>
      <c r="BO3" s="336"/>
      <c r="BP3" s="328" t="s">
        <v>73</v>
      </c>
      <c r="BQ3" s="329"/>
      <c r="BR3" s="330"/>
      <c r="BT3" s="126" t="s">
        <v>74</v>
      </c>
      <c r="BU3" s="127" t="s">
        <v>75</v>
      </c>
      <c r="BV3" s="127" t="s">
        <v>76</v>
      </c>
      <c r="BW3" s="126" t="s">
        <v>74</v>
      </c>
      <c r="BX3" s="127" t="s">
        <v>75</v>
      </c>
      <c r="BY3" s="127" t="s">
        <v>76</v>
      </c>
      <c r="BZ3" s="126" t="s">
        <v>74</v>
      </c>
      <c r="CA3" s="127" t="s">
        <v>75</v>
      </c>
      <c r="CB3" s="127" t="s">
        <v>76</v>
      </c>
      <c r="CC3" s="126" t="s">
        <v>74</v>
      </c>
      <c r="CD3" s="127" t="s">
        <v>75</v>
      </c>
      <c r="CE3" s="127" t="s">
        <v>76</v>
      </c>
      <c r="CF3" s="126" t="s">
        <v>74</v>
      </c>
      <c r="CG3" s="127" t="s">
        <v>75</v>
      </c>
      <c r="CH3" s="127" t="s">
        <v>76</v>
      </c>
      <c r="CJ3" s="126" t="s">
        <v>74</v>
      </c>
      <c r="CK3" s="127" t="s">
        <v>75</v>
      </c>
      <c r="CL3" s="127" t="s">
        <v>76</v>
      </c>
      <c r="CM3" s="126" t="s">
        <v>74</v>
      </c>
      <c r="CN3" s="127" t="s">
        <v>75</v>
      </c>
      <c r="CO3" s="127" t="s">
        <v>76</v>
      </c>
      <c r="CP3" s="126" t="s">
        <v>74</v>
      </c>
      <c r="CQ3" s="127" t="s">
        <v>75</v>
      </c>
      <c r="CR3" s="127" t="s">
        <v>76</v>
      </c>
      <c r="CS3" s="126" t="s">
        <v>74</v>
      </c>
      <c r="CT3" s="127" t="s">
        <v>75</v>
      </c>
      <c r="CU3" s="127" t="s">
        <v>76</v>
      </c>
      <c r="CV3" s="126" t="s">
        <v>74</v>
      </c>
      <c r="CW3" s="127" t="s">
        <v>75</v>
      </c>
      <c r="CX3" s="127" t="s">
        <v>76</v>
      </c>
    </row>
    <row r="4" spans="1:114" s="129" customFormat="1" ht="58.5" customHeight="1" x14ac:dyDescent="0.35">
      <c r="A4" s="128"/>
      <c r="B4" s="128" t="s">
        <v>77</v>
      </c>
      <c r="C4" s="128" t="s">
        <v>78</v>
      </c>
      <c r="D4" s="128" t="s">
        <v>79</v>
      </c>
      <c r="E4" s="128" t="s">
        <v>80</v>
      </c>
      <c r="F4" s="128" t="s">
        <v>81</v>
      </c>
      <c r="G4" s="128" t="s">
        <v>82</v>
      </c>
      <c r="H4" s="128" t="s">
        <v>83</v>
      </c>
      <c r="I4" s="128" t="s">
        <v>84</v>
      </c>
      <c r="J4" s="128" t="s">
        <v>85</v>
      </c>
      <c r="K4" s="128" t="s">
        <v>86</v>
      </c>
      <c r="L4" s="128" t="s">
        <v>87</v>
      </c>
      <c r="M4" s="128" t="s">
        <v>88</v>
      </c>
      <c r="N4" s="128" t="s">
        <v>89</v>
      </c>
      <c r="O4" s="128" t="s">
        <v>90</v>
      </c>
      <c r="P4" s="128" t="s">
        <v>91</v>
      </c>
      <c r="Q4" s="126" t="s">
        <v>92</v>
      </c>
      <c r="R4" s="128" t="s">
        <v>93</v>
      </c>
      <c r="S4" s="128" t="s">
        <v>94</v>
      </c>
      <c r="T4" s="129" t="s">
        <v>92</v>
      </c>
      <c r="U4" s="128" t="s">
        <v>93</v>
      </c>
      <c r="V4" s="128" t="s">
        <v>94</v>
      </c>
      <c r="W4" s="126" t="s">
        <v>92</v>
      </c>
      <c r="X4" s="128" t="s">
        <v>93</v>
      </c>
      <c r="Y4" s="130" t="s">
        <v>94</v>
      </c>
      <c r="Z4" s="126" t="s">
        <v>92</v>
      </c>
      <c r="AA4" s="128" t="s">
        <v>93</v>
      </c>
      <c r="AB4" s="128" t="s">
        <v>94</v>
      </c>
      <c r="AC4" s="129" t="s">
        <v>92</v>
      </c>
      <c r="AD4" s="128" t="s">
        <v>93</v>
      </c>
      <c r="AE4" s="128" t="s">
        <v>94</v>
      </c>
      <c r="AF4" s="126" t="s">
        <v>92</v>
      </c>
      <c r="AG4" s="128" t="s">
        <v>93</v>
      </c>
      <c r="AH4" s="130" t="s">
        <v>94</v>
      </c>
      <c r="AI4" s="126" t="s">
        <v>92</v>
      </c>
      <c r="AJ4" s="128" t="s">
        <v>93</v>
      </c>
      <c r="AK4" s="128" t="s">
        <v>94</v>
      </c>
      <c r="AL4" s="129" t="s">
        <v>92</v>
      </c>
      <c r="AM4" s="128" t="s">
        <v>93</v>
      </c>
      <c r="AN4" s="128" t="s">
        <v>94</v>
      </c>
      <c r="AO4" s="126" t="s">
        <v>92</v>
      </c>
      <c r="AP4" s="128" t="s">
        <v>93</v>
      </c>
      <c r="AQ4" s="130" t="s">
        <v>94</v>
      </c>
      <c r="AR4" s="126" t="s">
        <v>92</v>
      </c>
      <c r="AS4" s="128" t="s">
        <v>93</v>
      </c>
      <c r="AT4" s="128" t="s">
        <v>94</v>
      </c>
      <c r="AU4" s="129" t="s">
        <v>92</v>
      </c>
      <c r="AV4" s="128" t="s">
        <v>93</v>
      </c>
      <c r="AW4" s="128" t="s">
        <v>94</v>
      </c>
      <c r="AX4" s="126" t="s">
        <v>92</v>
      </c>
      <c r="AY4" s="128" t="s">
        <v>93</v>
      </c>
      <c r="AZ4" s="130" t="s">
        <v>94</v>
      </c>
      <c r="BA4" s="126" t="s">
        <v>92</v>
      </c>
      <c r="BB4" s="128" t="s">
        <v>93</v>
      </c>
      <c r="BC4" s="128" t="s">
        <v>94</v>
      </c>
      <c r="BD4" s="129" t="s">
        <v>92</v>
      </c>
      <c r="BE4" s="128" t="s">
        <v>93</v>
      </c>
      <c r="BF4" s="128" t="s">
        <v>94</v>
      </c>
      <c r="BG4" s="126" t="s">
        <v>92</v>
      </c>
      <c r="BH4" s="128" t="s">
        <v>93</v>
      </c>
      <c r="BI4" s="130" t="s">
        <v>94</v>
      </c>
      <c r="BJ4" s="126" t="s">
        <v>92</v>
      </c>
      <c r="BK4" s="128" t="s">
        <v>93</v>
      </c>
      <c r="BL4" s="128" t="s">
        <v>94</v>
      </c>
      <c r="BM4" s="129" t="s">
        <v>92</v>
      </c>
      <c r="BN4" s="128" t="s">
        <v>93</v>
      </c>
      <c r="BO4" s="128" t="s">
        <v>94</v>
      </c>
      <c r="BP4" s="126" t="s">
        <v>92</v>
      </c>
      <c r="BQ4" s="128" t="s">
        <v>93</v>
      </c>
      <c r="BR4" s="130" t="s">
        <v>94</v>
      </c>
      <c r="BT4" s="126" t="s">
        <v>92</v>
      </c>
      <c r="BU4" s="127" t="s">
        <v>92</v>
      </c>
      <c r="BV4" s="127" t="s">
        <v>92</v>
      </c>
      <c r="BW4" s="126" t="s">
        <v>92</v>
      </c>
      <c r="BX4" s="127" t="s">
        <v>92</v>
      </c>
      <c r="BY4" s="127" t="s">
        <v>92</v>
      </c>
      <c r="BZ4" s="126" t="s">
        <v>92</v>
      </c>
      <c r="CA4" s="127" t="s">
        <v>92</v>
      </c>
      <c r="CB4" s="127" t="s">
        <v>92</v>
      </c>
      <c r="CC4" s="126" t="s">
        <v>92</v>
      </c>
      <c r="CD4" s="127" t="s">
        <v>92</v>
      </c>
      <c r="CE4" s="127" t="s">
        <v>92</v>
      </c>
      <c r="CF4" s="126" t="s">
        <v>92</v>
      </c>
      <c r="CG4" s="127" t="s">
        <v>92</v>
      </c>
      <c r="CH4" s="127" t="s">
        <v>92</v>
      </c>
      <c r="CJ4" s="126" t="s">
        <v>92</v>
      </c>
      <c r="CK4" s="127" t="s">
        <v>92</v>
      </c>
      <c r="CL4" s="127" t="s">
        <v>92</v>
      </c>
      <c r="CM4" s="126" t="s">
        <v>92</v>
      </c>
      <c r="CN4" s="127" t="s">
        <v>92</v>
      </c>
      <c r="CO4" s="127" t="s">
        <v>92</v>
      </c>
      <c r="CP4" s="126" t="s">
        <v>92</v>
      </c>
      <c r="CQ4" s="127" t="s">
        <v>92</v>
      </c>
      <c r="CR4" s="127" t="s">
        <v>92</v>
      </c>
      <c r="CS4" s="126" t="s">
        <v>92</v>
      </c>
      <c r="CT4" s="127" t="s">
        <v>92</v>
      </c>
      <c r="CU4" s="127" t="s">
        <v>92</v>
      </c>
      <c r="CV4" s="126" t="s">
        <v>92</v>
      </c>
      <c r="CW4" s="127" t="s">
        <v>92</v>
      </c>
      <c r="CX4" s="127" t="s">
        <v>92</v>
      </c>
    </row>
    <row r="5" spans="1:114" s="125" customFormat="1" ht="19.5" customHeight="1" x14ac:dyDescent="0.35">
      <c r="A5" s="120" t="s">
        <v>95</v>
      </c>
      <c r="B5" s="121">
        <f>'Service Territory CT Baseline'!E18-('Service Territory CT Baseline'!E19-'Service Territory CT Baseline'!E18)</f>
        <v>0</v>
      </c>
      <c r="C5" s="121">
        <f>'Service Territory CT Baseline'!D18-('Service Territory CT Baseline'!D19-'Service Territory CT Baseline'!D18)</f>
        <v>0</v>
      </c>
      <c r="D5" s="121"/>
      <c r="E5" s="121">
        <f>'Service Territory CT Baseline'!E8-('Service Territory CT Baseline'!E9-'Service Territory CT Baseline'!E8)</f>
        <v>0</v>
      </c>
      <c r="F5" s="121">
        <f>'Service Territory CT Baseline'!D8-('Service Territory CT Baseline'!D9-'Service Territory CT Baseline'!D8)</f>
        <v>0</v>
      </c>
      <c r="G5" s="121"/>
      <c r="H5" s="121">
        <f>'Service Territory CT Baseline'!E10-('Service Territory CT Baseline'!E11-'Service Territory CT Baseline'!E10)</f>
        <v>0</v>
      </c>
      <c r="I5" s="121">
        <f>'Service Territory CT Baseline'!D10-('Service Territory CT Baseline'!D11-'Service Territory CT Baseline'!D10)</f>
        <v>0</v>
      </c>
      <c r="J5" s="121"/>
      <c r="K5" s="121">
        <f>'Service Territory CT Baseline'!E12-('Service Territory CT Baseline'!E13-'Service Territory CT Baseline'!E12)</f>
        <v>0</v>
      </c>
      <c r="L5" s="121">
        <f>'Service Territory CT Baseline'!D12-('Service Territory CT Baseline'!D13-'Service Territory CT Baseline'!D12)</f>
        <v>0</v>
      </c>
      <c r="M5" s="122"/>
      <c r="N5" s="121">
        <f>'Service Territory CT Baseline'!E14-('Service Territory CT Baseline'!E15-'Service Territory CT Baseline'!E14)</f>
        <v>0</v>
      </c>
      <c r="O5" s="121">
        <f>'Service Territory CT Baseline'!D14-('Service Territory CT Baseline'!D15-'Service Territory CT Baseline'!D14)</f>
        <v>0</v>
      </c>
      <c r="P5" s="121"/>
      <c r="Q5" s="131">
        <v>0</v>
      </c>
      <c r="R5" s="132">
        <v>0</v>
      </c>
      <c r="S5" s="133">
        <v>0</v>
      </c>
      <c r="T5" s="133">
        <v>0</v>
      </c>
      <c r="U5" s="133">
        <v>0</v>
      </c>
      <c r="V5" s="133">
        <v>0</v>
      </c>
      <c r="W5" s="131">
        <v>0</v>
      </c>
      <c r="X5" s="133">
        <v>0</v>
      </c>
      <c r="Y5" s="134">
        <v>0</v>
      </c>
      <c r="Z5" s="131">
        <v>0</v>
      </c>
      <c r="AA5" s="133">
        <v>0</v>
      </c>
      <c r="AB5" s="133">
        <v>0</v>
      </c>
      <c r="AC5" s="133">
        <v>0</v>
      </c>
      <c r="AD5" s="133">
        <v>0</v>
      </c>
      <c r="AE5" s="133">
        <v>0</v>
      </c>
      <c r="AF5" s="131">
        <v>0</v>
      </c>
      <c r="AG5" s="133">
        <v>0</v>
      </c>
      <c r="AH5" s="134">
        <v>0</v>
      </c>
      <c r="AI5" s="131">
        <v>0</v>
      </c>
      <c r="AJ5" s="133">
        <v>0</v>
      </c>
      <c r="AK5" s="133">
        <v>0</v>
      </c>
      <c r="AL5" s="133">
        <v>0</v>
      </c>
      <c r="AM5" s="133">
        <v>0</v>
      </c>
      <c r="AN5" s="133">
        <v>0</v>
      </c>
      <c r="AO5" s="131">
        <v>0</v>
      </c>
      <c r="AP5" s="133">
        <v>0</v>
      </c>
      <c r="AQ5" s="134">
        <v>0</v>
      </c>
      <c r="AR5" s="131"/>
      <c r="AS5" s="133"/>
      <c r="AT5" s="133"/>
      <c r="AU5" s="133"/>
      <c r="AV5" s="133"/>
      <c r="AW5" s="133"/>
      <c r="AX5" s="131"/>
      <c r="AY5" s="133"/>
      <c r="AZ5" s="134"/>
      <c r="BA5" s="131"/>
      <c r="BB5" s="133"/>
      <c r="BC5" s="133"/>
      <c r="BD5" s="133"/>
      <c r="BE5" s="133"/>
      <c r="BF5" s="133"/>
      <c r="BG5" s="131"/>
      <c r="BH5" s="133"/>
      <c r="BI5" s="134"/>
      <c r="BJ5" s="131"/>
      <c r="BK5" s="133"/>
      <c r="BL5" s="133"/>
      <c r="BM5" s="133"/>
      <c r="BN5" s="133"/>
      <c r="BO5" s="133"/>
      <c r="BP5" s="131"/>
      <c r="BQ5" s="133"/>
      <c r="BR5" s="134"/>
      <c r="BT5" s="131">
        <v>0</v>
      </c>
      <c r="BU5" s="134">
        <v>0</v>
      </c>
      <c r="BV5" s="134">
        <v>0</v>
      </c>
      <c r="BW5" s="131">
        <v>0</v>
      </c>
      <c r="BX5" s="134">
        <v>0</v>
      </c>
      <c r="BY5" s="134">
        <v>0</v>
      </c>
      <c r="BZ5" s="131">
        <v>0</v>
      </c>
      <c r="CA5" s="134">
        <v>0</v>
      </c>
      <c r="CB5" s="134">
        <v>0</v>
      </c>
      <c r="CC5" s="131">
        <v>0</v>
      </c>
      <c r="CD5" s="134">
        <v>0</v>
      </c>
      <c r="CE5" s="134">
        <v>0</v>
      </c>
      <c r="CF5" s="131">
        <v>0</v>
      </c>
      <c r="CG5" s="134">
        <v>0</v>
      </c>
      <c r="CH5" s="134">
        <v>0</v>
      </c>
      <c r="CJ5" s="131"/>
      <c r="CK5" s="134"/>
      <c r="CL5" s="134"/>
      <c r="CM5" s="131"/>
      <c r="CN5" s="134"/>
      <c r="CO5" s="134"/>
      <c r="CP5" s="131"/>
      <c r="CQ5" s="134"/>
      <c r="CR5" s="134"/>
      <c r="CS5" s="131"/>
      <c r="CT5" s="134"/>
      <c r="CU5" s="134"/>
      <c r="CV5" s="131"/>
      <c r="CW5" s="134"/>
      <c r="CX5" s="134"/>
      <c r="DA5" s="125" t="str">
        <f>'CT Market Penetration Worksheet'!F5</f>
        <v/>
      </c>
      <c r="DB5" s="125" t="str">
        <f>'CT Market Penetration Worksheet'!F11</f>
        <v/>
      </c>
      <c r="DC5" s="125" t="str">
        <f>'CT Market Penetration Worksheet'!F17</f>
        <v/>
      </c>
      <c r="DD5" s="125">
        <f>'CT Market Penetration Worksheet'!E23</f>
        <v>0</v>
      </c>
      <c r="DF5" s="125">
        <f>'CT Alt-Tech Details'!G4</f>
        <v>0</v>
      </c>
      <c r="DG5" s="125">
        <f>'CT Alt-Tech Details'!G5</f>
        <v>0</v>
      </c>
      <c r="DH5" s="125">
        <f>'CT Alt-Tech Details'!G6</f>
        <v>0</v>
      </c>
      <c r="DI5" s="125">
        <f>'CT Alt-Tech Details'!G7</f>
        <v>0</v>
      </c>
    </row>
    <row r="6" spans="1:114" s="125" customFormat="1" ht="19.5" customHeight="1" x14ac:dyDescent="0.35">
      <c r="A6" s="120" t="s">
        <v>96</v>
      </c>
      <c r="B6" s="121">
        <f>'Service Territory CT Baseline'!E19+2*('Service Territory CT Baseline'!E19-'Service Territory CT Baseline'!E18)</f>
        <v>0</v>
      </c>
      <c r="C6" s="121">
        <f>'Service Territory CT Baseline'!D19+2*('Service Territory CT Baseline'!D19-'Service Territory CT Baseline'!D18)</f>
        <v>0</v>
      </c>
      <c r="D6" s="121"/>
      <c r="E6" s="121">
        <f>'Service Territory CT Baseline'!E9+2*('Service Territory CT Baseline'!E9-'Service Territory CT Baseline'!E8)</f>
        <v>0</v>
      </c>
      <c r="F6" s="121">
        <f>'Service Territory CT Baseline'!D9+2*('Service Territory CT Baseline'!D9-'Service Territory CT Baseline'!D8)</f>
        <v>0</v>
      </c>
      <c r="G6" s="121"/>
      <c r="H6" s="121">
        <f>'Service Territory CT Baseline'!E11+2*('Service Territory CT Baseline'!E11-'Service Territory CT Baseline'!E10)</f>
        <v>0</v>
      </c>
      <c r="I6" s="121">
        <f>'Service Territory CT Baseline'!D11+2*('Service Territory CT Baseline'!D11-'Service Territory CT Baseline'!D10)</f>
        <v>0</v>
      </c>
      <c r="J6" s="121"/>
      <c r="K6" s="121">
        <f>'Service Territory CT Baseline'!E13+2*('Service Territory CT Baseline'!E13-'Service Territory CT Baseline'!E12)</f>
        <v>0</v>
      </c>
      <c r="L6" s="121">
        <f>'Service Territory CT Baseline'!D13+2*('Service Territory CT Baseline'!D13-'Service Territory CT Baseline'!D12)</f>
        <v>0</v>
      </c>
      <c r="M6" s="122"/>
      <c r="N6" s="121">
        <f>'Service Territory CT Baseline'!E15+2*('Service Territory CT Baseline'!E15-'Service Territory CT Baseline'!E14)</f>
        <v>0</v>
      </c>
      <c r="O6" s="121">
        <f>'Service Territory CT Baseline'!D15+2*('Service Territory CT Baseline'!D15-'Service Territory CT Baseline'!D14)</f>
        <v>0</v>
      </c>
      <c r="P6" s="121"/>
      <c r="Q6" s="131">
        <f>'CT Market Penetration Worksheet'!$E$30</f>
        <v>0</v>
      </c>
      <c r="R6" s="132">
        <f>'CT Market Penetration Worksheet'!$E$32</f>
        <v>0</v>
      </c>
      <c r="S6" s="133">
        <f>'CT Market Penetration Worksheet'!$E$33</f>
        <v>0</v>
      </c>
      <c r="T6" s="133">
        <f>'CT Market Penetration Worksheet'!$D$30</f>
        <v>0</v>
      </c>
      <c r="U6" s="133">
        <f>'CT Market Penetration Worksheet'!$D$32</f>
        <v>0</v>
      </c>
      <c r="V6" s="133">
        <f>'CT Market Penetration Worksheet'!$D$33</f>
        <v>0</v>
      </c>
      <c r="W6" s="131" t="str">
        <f>'CT Market Penetration Worksheet'!$F$30</f>
        <v/>
      </c>
      <c r="X6" s="133" t="str">
        <f>'CT Market Penetration Worksheet'!$F$32</f>
        <v/>
      </c>
      <c r="Y6" s="134" t="str">
        <f>'CT Market Penetration Worksheet'!$F$33</f>
        <v/>
      </c>
      <c r="Z6" s="131">
        <f>'CT Market Penetration Worksheet'!$E$30</f>
        <v>0</v>
      </c>
      <c r="AA6" s="133">
        <f>'CT Market Penetration Worksheet'!$E$32</f>
        <v>0</v>
      </c>
      <c r="AB6" s="133">
        <f>'CT Market Penetration Worksheet'!$E$33</f>
        <v>0</v>
      </c>
      <c r="AC6" s="133">
        <f>'CT Market Penetration Worksheet'!$D$30</f>
        <v>0</v>
      </c>
      <c r="AD6" s="133">
        <f>'CT Market Penetration Worksheet'!$D$32</f>
        <v>0</v>
      </c>
      <c r="AE6" s="133">
        <f>'CT Market Penetration Worksheet'!$D$33</f>
        <v>0</v>
      </c>
      <c r="AF6" s="131" t="str">
        <f>'CT Market Penetration Worksheet'!$F$30</f>
        <v/>
      </c>
      <c r="AG6" s="133" t="str">
        <f>'CT Market Penetration Worksheet'!$F$32</f>
        <v/>
      </c>
      <c r="AH6" s="134" t="str">
        <f>'CT Market Penetration Worksheet'!$F$33</f>
        <v/>
      </c>
      <c r="AI6" s="131">
        <f>'CT Market Penetration Worksheet'!$E$30</f>
        <v>0</v>
      </c>
      <c r="AJ6" s="133">
        <f>'CT Market Penetration Worksheet'!$E$32</f>
        <v>0</v>
      </c>
      <c r="AK6" s="133">
        <f>'CT Market Penetration Worksheet'!$E$33</f>
        <v>0</v>
      </c>
      <c r="AL6" s="133">
        <f>'CT Market Penetration Worksheet'!$D$30</f>
        <v>0</v>
      </c>
      <c r="AM6" s="133">
        <f>'CT Market Penetration Worksheet'!$D$32</f>
        <v>0</v>
      </c>
      <c r="AN6" s="133">
        <f>'CT Market Penetration Worksheet'!$D$33</f>
        <v>0</v>
      </c>
      <c r="AO6" s="131" t="str">
        <f>'CT Market Penetration Worksheet'!$F$30</f>
        <v/>
      </c>
      <c r="AP6" s="133" t="str">
        <f>'CT Market Penetration Worksheet'!$F$32</f>
        <v/>
      </c>
      <c r="AQ6" s="134" t="str">
        <f>'CT Market Penetration Worksheet'!$F$33</f>
        <v/>
      </c>
      <c r="AR6" s="131"/>
      <c r="AS6" s="133"/>
      <c r="AT6" s="133"/>
      <c r="AU6" s="133"/>
      <c r="AV6" s="133"/>
      <c r="AW6" s="133"/>
      <c r="AX6" s="131"/>
      <c r="AY6" s="133"/>
      <c r="AZ6" s="134"/>
      <c r="BA6" s="131"/>
      <c r="BB6" s="133"/>
      <c r="BC6" s="133"/>
      <c r="BD6" s="133"/>
      <c r="BE6" s="133"/>
      <c r="BF6" s="133"/>
      <c r="BG6" s="131"/>
      <c r="BH6" s="133"/>
      <c r="BI6" s="134"/>
      <c r="BJ6" s="131"/>
      <c r="BK6" s="133"/>
      <c r="BL6" s="133"/>
      <c r="BM6" s="133"/>
      <c r="BN6" s="133"/>
      <c r="BO6" s="133"/>
      <c r="BP6" s="131"/>
      <c r="BQ6" s="133"/>
      <c r="BR6" s="134"/>
      <c r="BT6" s="131" t="str">
        <f>'CT Market Penetration Worksheet'!$F$5</f>
        <v/>
      </c>
      <c r="BU6" s="134" t="str">
        <f>'CT Market Penetration Worksheet'!$F$5</f>
        <v/>
      </c>
      <c r="BV6" s="134" t="str">
        <f>'CT Market Penetration Worksheet'!$F$5</f>
        <v/>
      </c>
      <c r="BW6" s="131" t="str">
        <f>'CT Market Penetration Worksheet'!$F$11</f>
        <v/>
      </c>
      <c r="BX6" s="134" t="str">
        <f>'CT Market Penetration Worksheet'!$F$11</f>
        <v/>
      </c>
      <c r="BY6" s="134" t="str">
        <f>'CT Market Penetration Worksheet'!$F$11</f>
        <v/>
      </c>
      <c r="BZ6" s="131" t="str">
        <f>'CT Market Penetration Worksheet'!$F$17</f>
        <v/>
      </c>
      <c r="CA6" s="134" t="str">
        <f>'CT Market Penetration Worksheet'!$F$17</f>
        <v/>
      </c>
      <c r="CB6" s="134" t="str">
        <f>'CT Market Penetration Worksheet'!$F$17</f>
        <v/>
      </c>
      <c r="CC6" s="131" t="str">
        <f>'CT Market Penetration Worksheet'!$F$23</f>
        <v/>
      </c>
      <c r="CD6" s="134" t="str">
        <f>'CT Market Penetration Worksheet'!$F$23</f>
        <v/>
      </c>
      <c r="CE6" s="134" t="str">
        <f>'CT Market Penetration Worksheet'!$F$23</f>
        <v/>
      </c>
      <c r="CF6" s="131" t="str">
        <f>'CT Market Penetration Worksheet'!$F$29</f>
        <v/>
      </c>
      <c r="CG6" s="134" t="str">
        <f>'CT Market Penetration Worksheet'!$F$29</f>
        <v/>
      </c>
      <c r="CH6" s="134" t="str">
        <f>'CT Market Penetration Worksheet'!$F$29</f>
        <v/>
      </c>
      <c r="CJ6" s="131"/>
      <c r="CK6" s="134"/>
      <c r="CL6" s="134"/>
      <c r="CM6" s="131"/>
      <c r="CN6" s="134"/>
      <c r="CO6" s="134"/>
      <c r="CP6" s="131"/>
      <c r="CQ6" s="134"/>
      <c r="CR6" s="134"/>
      <c r="CS6" s="131"/>
      <c r="CT6" s="134"/>
      <c r="CU6" s="134"/>
      <c r="CV6" s="131"/>
      <c r="CW6" s="134"/>
      <c r="CX6" s="134"/>
      <c r="DA6" s="125" t="e">
        <f>DA5/SUM($DA$5:$DD$5)</f>
        <v>#VALUE!</v>
      </c>
      <c r="DB6" s="125" t="e">
        <f t="shared" ref="DB6:DD6" si="0">DB5/SUM($DA$5:$DD$5)</f>
        <v>#VALUE!</v>
      </c>
      <c r="DC6" s="125" t="e">
        <f t="shared" si="0"/>
        <v>#VALUE!</v>
      </c>
      <c r="DD6" s="125" t="e">
        <f t="shared" si="0"/>
        <v>#DIV/0!</v>
      </c>
    </row>
    <row r="7" spans="1:114" s="125" customFormat="1" ht="19.5" customHeight="1" x14ac:dyDescent="0.35">
      <c r="A7" s="120" t="s">
        <v>97</v>
      </c>
      <c r="B7" s="121">
        <v>9.0766905980412389</v>
      </c>
      <c r="C7" s="121">
        <v>9.0766905980412389</v>
      </c>
      <c r="D7" s="121"/>
      <c r="E7" s="121">
        <v>9.0766905980412389</v>
      </c>
      <c r="F7" s="121">
        <v>9.0766905980412389</v>
      </c>
      <c r="G7" s="121"/>
      <c r="H7" s="121">
        <v>9.0766905980412389</v>
      </c>
      <c r="I7" s="121">
        <v>9.0766905980412389</v>
      </c>
      <c r="J7" s="121"/>
      <c r="K7" s="121">
        <v>9.0766905980412389</v>
      </c>
      <c r="L7" s="121">
        <v>9.0766905980412389</v>
      </c>
      <c r="M7" s="122"/>
      <c r="N7" s="121">
        <v>9.0766905980412389</v>
      </c>
      <c r="O7" s="121">
        <v>9.0766905980412389</v>
      </c>
      <c r="P7" s="121"/>
      <c r="Q7" s="135">
        <f>'CT Market Penetration Parameter'!$C$6</f>
        <v>1.3877995433272068</v>
      </c>
      <c r="R7" s="122">
        <f>'CT Market Penetration Parameter'!$C$6</f>
        <v>1.3877995433272068</v>
      </c>
      <c r="S7" s="121">
        <f>'CT Market Penetration Parameter'!$C$6</f>
        <v>1.3877995433272068</v>
      </c>
      <c r="T7" s="121">
        <f>'CT Market Penetration Parameter'!$C$6</f>
        <v>1.3877995433272068</v>
      </c>
      <c r="U7" s="121">
        <f>'CT Market Penetration Parameter'!$C$6</f>
        <v>1.3877995433272068</v>
      </c>
      <c r="V7" s="121">
        <f>'CT Market Penetration Parameter'!$C$6</f>
        <v>1.3877995433272068</v>
      </c>
      <c r="W7" s="135">
        <f>'CT Market Penetration Parameter'!$C$6</f>
        <v>1.3877995433272068</v>
      </c>
      <c r="X7" s="121">
        <f>'CT Market Penetration Parameter'!$C$6</f>
        <v>1.3877995433272068</v>
      </c>
      <c r="Y7" s="136">
        <f>'CT Market Penetration Parameter'!$C$6</f>
        <v>1.3877995433272068</v>
      </c>
      <c r="Z7" s="135">
        <f>'CT Market Penetration Parameter'!$D$6</f>
        <v>1.0408496574954051</v>
      </c>
      <c r="AA7" s="121">
        <f>'CT Market Penetration Parameter'!$D$6</f>
        <v>1.0408496574954051</v>
      </c>
      <c r="AB7" s="121">
        <f>'CT Market Penetration Parameter'!$D$6</f>
        <v>1.0408496574954051</v>
      </c>
      <c r="AC7" s="121">
        <f>'CT Market Penetration Parameter'!$D$6</f>
        <v>1.0408496574954051</v>
      </c>
      <c r="AD7" s="121">
        <f>'CT Market Penetration Parameter'!$D$6</f>
        <v>1.0408496574954051</v>
      </c>
      <c r="AE7" s="121">
        <f>'CT Market Penetration Parameter'!$D$6</f>
        <v>1.0408496574954051</v>
      </c>
      <c r="AF7" s="135">
        <f>'CT Market Penetration Parameter'!$D$6</f>
        <v>1.0408496574954051</v>
      </c>
      <c r="AG7" s="121">
        <f>'CT Market Penetration Parameter'!$D$6</f>
        <v>1.0408496574954051</v>
      </c>
      <c r="AH7" s="136">
        <f>'CT Market Penetration Parameter'!$D$6</f>
        <v>1.0408496574954051</v>
      </c>
      <c r="AI7" s="135">
        <f>'CT Market Penetration Parameter'!$E$6</f>
        <v>1.7347494291590084</v>
      </c>
      <c r="AJ7" s="121">
        <f>'CT Market Penetration Parameter'!$E$6</f>
        <v>1.7347494291590084</v>
      </c>
      <c r="AK7" s="121">
        <f>'CT Market Penetration Parameter'!$E$6</f>
        <v>1.7347494291590084</v>
      </c>
      <c r="AL7" s="121">
        <f>'CT Market Penetration Parameter'!$E$6</f>
        <v>1.7347494291590084</v>
      </c>
      <c r="AM7" s="121">
        <f>'CT Market Penetration Parameter'!$E$6</f>
        <v>1.7347494291590084</v>
      </c>
      <c r="AN7" s="121">
        <f>'CT Market Penetration Parameter'!$E$6</f>
        <v>1.7347494291590084</v>
      </c>
      <c r="AO7" s="135">
        <f>'CT Market Penetration Parameter'!$E$6</f>
        <v>1.7347494291590084</v>
      </c>
      <c r="AP7" s="121">
        <f>'CT Market Penetration Parameter'!$E$6</f>
        <v>1.7347494291590084</v>
      </c>
      <c r="AQ7" s="136">
        <f>'CT Market Penetration Parameter'!$E$6</f>
        <v>1.7347494291590084</v>
      </c>
      <c r="AR7" s="135">
        <f>'CT Market Penetration Parameter'!$C$6</f>
        <v>1.3877995433272068</v>
      </c>
      <c r="AS7" s="121">
        <f>'CT Market Penetration Parameter'!$C$6</f>
        <v>1.3877995433272068</v>
      </c>
      <c r="AT7" s="121">
        <f>'CT Market Penetration Parameter'!$C$6</f>
        <v>1.3877995433272068</v>
      </c>
      <c r="AU7" s="121">
        <f>'CT Market Penetration Parameter'!$C$6</f>
        <v>1.3877995433272068</v>
      </c>
      <c r="AV7" s="121">
        <f>'CT Market Penetration Parameter'!$C$6</f>
        <v>1.3877995433272068</v>
      </c>
      <c r="AW7" s="121">
        <f>'CT Market Penetration Parameter'!$C$6</f>
        <v>1.3877995433272068</v>
      </c>
      <c r="AX7" s="135">
        <f>'CT Market Penetration Parameter'!$C$6</f>
        <v>1.3877995433272068</v>
      </c>
      <c r="AY7" s="121">
        <f>'CT Market Penetration Parameter'!$C$6</f>
        <v>1.3877995433272068</v>
      </c>
      <c r="AZ7" s="136">
        <f>'CT Market Penetration Parameter'!$C$6</f>
        <v>1.3877995433272068</v>
      </c>
      <c r="BA7" s="135">
        <f>'CT Market Penetration Parameter'!$D$6</f>
        <v>1.0408496574954051</v>
      </c>
      <c r="BB7" s="121">
        <f>'CT Market Penetration Parameter'!$D$6</f>
        <v>1.0408496574954051</v>
      </c>
      <c r="BC7" s="121">
        <f>'CT Market Penetration Parameter'!$D$6</f>
        <v>1.0408496574954051</v>
      </c>
      <c r="BD7" s="121">
        <f>'CT Market Penetration Parameter'!$D$6</f>
        <v>1.0408496574954051</v>
      </c>
      <c r="BE7" s="121">
        <f>'CT Market Penetration Parameter'!$D$6</f>
        <v>1.0408496574954051</v>
      </c>
      <c r="BF7" s="121">
        <f>'CT Market Penetration Parameter'!$D$6</f>
        <v>1.0408496574954051</v>
      </c>
      <c r="BG7" s="135">
        <f>'CT Market Penetration Parameter'!$D$6</f>
        <v>1.0408496574954051</v>
      </c>
      <c r="BH7" s="121">
        <f>'CT Market Penetration Parameter'!$D$6</f>
        <v>1.0408496574954051</v>
      </c>
      <c r="BI7" s="136">
        <f>'CT Market Penetration Parameter'!$D$6</f>
        <v>1.0408496574954051</v>
      </c>
      <c r="BJ7" s="135">
        <f>'CT Market Penetration Parameter'!$E$6</f>
        <v>1.7347494291590084</v>
      </c>
      <c r="BK7" s="121">
        <f>'CT Market Penetration Parameter'!$E$6</f>
        <v>1.7347494291590084</v>
      </c>
      <c r="BL7" s="121">
        <f>'CT Market Penetration Parameter'!$E$6</f>
        <v>1.7347494291590084</v>
      </c>
      <c r="BM7" s="121">
        <f>'CT Market Penetration Parameter'!$E$6</f>
        <v>1.7347494291590084</v>
      </c>
      <c r="BN7" s="121">
        <f>'CT Market Penetration Parameter'!$E$6</f>
        <v>1.7347494291590084</v>
      </c>
      <c r="BO7" s="121">
        <f>'CT Market Penetration Parameter'!$E$6</f>
        <v>1.7347494291590084</v>
      </c>
      <c r="BP7" s="135">
        <f>'CT Market Penetration Parameter'!$E$6</f>
        <v>1.7347494291590084</v>
      </c>
      <c r="BQ7" s="121">
        <f>'CT Market Penetration Parameter'!$E$6</f>
        <v>1.7347494291590084</v>
      </c>
      <c r="BR7" s="136">
        <f>'CT Market Penetration Parameter'!$E$6</f>
        <v>1.7347494291590084</v>
      </c>
      <c r="BT7" s="135">
        <f>'CT Market Penetration Parameter'!$C$6</f>
        <v>1.3877995433272068</v>
      </c>
      <c r="BU7" s="136">
        <f>'CT Market Penetration Parameter'!$D$6</f>
        <v>1.0408496574954051</v>
      </c>
      <c r="BV7" s="136">
        <f>'CT Market Penetration Parameter'!$E$6</f>
        <v>1.7347494291590084</v>
      </c>
      <c r="BW7" s="135">
        <f>'CT Market Penetration Parameter'!$C$6</f>
        <v>1.3877995433272068</v>
      </c>
      <c r="BX7" s="136">
        <f>'CT Market Penetration Parameter'!$D$6</f>
        <v>1.0408496574954051</v>
      </c>
      <c r="BY7" s="136">
        <f>'CT Market Penetration Parameter'!$E$6</f>
        <v>1.7347494291590084</v>
      </c>
      <c r="BZ7" s="135">
        <f>'CT Market Penetration Parameter'!$C$6</f>
        <v>1.3877995433272068</v>
      </c>
      <c r="CA7" s="136">
        <f>'CT Market Penetration Parameter'!$D$6</f>
        <v>1.0408496574954051</v>
      </c>
      <c r="CB7" s="136">
        <f>'CT Market Penetration Parameter'!$E$6</f>
        <v>1.7347494291590084</v>
      </c>
      <c r="CC7" s="135">
        <f>'CT Market Penetration Parameter'!$C$6</f>
        <v>1.3877995433272068</v>
      </c>
      <c r="CD7" s="136">
        <f>'CT Market Penetration Parameter'!$D$6</f>
        <v>1.0408496574954051</v>
      </c>
      <c r="CE7" s="136">
        <f>'CT Market Penetration Parameter'!$E$6</f>
        <v>1.7347494291590084</v>
      </c>
      <c r="CF7" s="135">
        <f>'CT Market Penetration Parameter'!$C$6</f>
        <v>1.3877995433272068</v>
      </c>
      <c r="CG7" s="136">
        <f>'CT Market Penetration Parameter'!$D$6</f>
        <v>1.0408496574954051</v>
      </c>
      <c r="CH7" s="136">
        <f>'CT Market Penetration Parameter'!$E$6</f>
        <v>1.7347494291590084</v>
      </c>
      <c r="CJ7" s="135"/>
      <c r="CK7" s="136"/>
      <c r="CL7" s="136"/>
      <c r="CM7" s="135"/>
      <c r="CN7" s="136"/>
      <c r="CO7" s="136"/>
      <c r="CP7" s="135"/>
      <c r="CQ7" s="136"/>
      <c r="CR7" s="136"/>
      <c r="CS7" s="135"/>
      <c r="CT7" s="136"/>
      <c r="CU7" s="136"/>
      <c r="CV7" s="135"/>
      <c r="CW7" s="136"/>
      <c r="CX7" s="136"/>
    </row>
    <row r="8" spans="1:114" s="125" customFormat="1" ht="19.5" customHeight="1" x14ac:dyDescent="0.35">
      <c r="A8" s="120" t="s">
        <v>98</v>
      </c>
      <c r="B8" s="121">
        <f>'Service Territory CT Baseline'!$C$4+10</f>
        <v>10</v>
      </c>
      <c r="C8" s="121">
        <f>'Service Territory CT Baseline'!$C$4+10</f>
        <v>10</v>
      </c>
      <c r="D8" s="121"/>
      <c r="E8" s="121">
        <f>'Service Territory CT Baseline'!$C$4+10</f>
        <v>10</v>
      </c>
      <c r="F8" s="121">
        <f>'Service Territory CT Baseline'!$C$4+10</f>
        <v>10</v>
      </c>
      <c r="G8" s="121"/>
      <c r="H8" s="121">
        <f>'Service Territory CT Baseline'!$C$4+10</f>
        <v>10</v>
      </c>
      <c r="I8" s="121">
        <f>'Service Territory CT Baseline'!$C$4+10</f>
        <v>10</v>
      </c>
      <c r="J8" s="121"/>
      <c r="K8" s="121">
        <f>'Service Territory CT Baseline'!$C$4+10</f>
        <v>10</v>
      </c>
      <c r="L8" s="121">
        <f>'Service Territory CT Baseline'!$C$4+10</f>
        <v>10</v>
      </c>
      <c r="M8" s="121"/>
      <c r="N8" s="121">
        <f>'Service Territory CT Baseline'!$C$4+10</f>
        <v>10</v>
      </c>
      <c r="O8" s="121">
        <f>'Service Territory CT Baseline'!$C$4+10</f>
        <v>10</v>
      </c>
      <c r="P8" s="121"/>
      <c r="Q8" s="135">
        <f>'Service Territory CT Baseline'!$C$4+'CT Market Penetration Parameter'!$C$9</f>
        <v>6.3771052295505797</v>
      </c>
      <c r="R8" s="122">
        <f>'Service Territory CT Baseline'!$C$4+'CT Market Penetration Parameter'!$C$9</f>
        <v>6.3771052295505797</v>
      </c>
      <c r="S8" s="121">
        <f>'Service Territory CT Baseline'!$C$4+'CT Market Penetration Parameter'!$C$9</f>
        <v>6.3771052295505797</v>
      </c>
      <c r="T8" s="121">
        <f>'Service Territory CT Baseline'!$C$4+'CT Market Penetration Parameter'!$C$9</f>
        <v>6.3771052295505797</v>
      </c>
      <c r="U8" s="121">
        <f>'Service Territory CT Baseline'!$C$4+'CT Market Penetration Parameter'!$C$9</f>
        <v>6.3771052295505797</v>
      </c>
      <c r="V8" s="121">
        <f>'Service Territory CT Baseline'!$C$4+'CT Market Penetration Parameter'!$C$9</f>
        <v>6.3771052295505797</v>
      </c>
      <c r="W8" s="135">
        <f>'Service Territory CT Baseline'!$C$4+'CT Market Penetration Parameter'!$C$9</f>
        <v>6.3771052295505797</v>
      </c>
      <c r="X8" s="121">
        <f>'Service Territory CT Baseline'!$C$4+'CT Market Penetration Parameter'!$C$9</f>
        <v>6.3771052295505797</v>
      </c>
      <c r="Y8" s="136">
        <f>'Service Territory CT Baseline'!$C$4+'CT Market Penetration Parameter'!$C$9</f>
        <v>6.3771052295505797</v>
      </c>
      <c r="Z8" s="135">
        <f>'Service Territory CT Baseline'!$C$4+'CT Market Penetration Parameter'!$D$9</f>
        <v>4.7828289221629348</v>
      </c>
      <c r="AA8" s="121">
        <f>'Service Territory CT Baseline'!$C$4+'CT Market Penetration Parameter'!$D$9</f>
        <v>4.7828289221629348</v>
      </c>
      <c r="AB8" s="121">
        <f>'Service Territory CT Baseline'!$C$4+'CT Market Penetration Parameter'!$D$9</f>
        <v>4.7828289221629348</v>
      </c>
      <c r="AC8" s="121">
        <f>'Service Territory CT Baseline'!$C$4+'CT Market Penetration Parameter'!$D$9</f>
        <v>4.7828289221629348</v>
      </c>
      <c r="AD8" s="121">
        <f>'Service Territory CT Baseline'!$C$4+'CT Market Penetration Parameter'!$D$9</f>
        <v>4.7828289221629348</v>
      </c>
      <c r="AE8" s="121">
        <f>'Service Territory CT Baseline'!$C$4+'CT Market Penetration Parameter'!$D$9</f>
        <v>4.7828289221629348</v>
      </c>
      <c r="AF8" s="135">
        <f>'Service Territory CT Baseline'!$C$4+'CT Market Penetration Parameter'!$D$9</f>
        <v>4.7828289221629348</v>
      </c>
      <c r="AG8" s="121">
        <f>'Service Territory CT Baseline'!$C$4+'CT Market Penetration Parameter'!$D$9</f>
        <v>4.7828289221629348</v>
      </c>
      <c r="AH8" s="136">
        <f>'Service Territory CT Baseline'!$C$4+'CT Market Penetration Parameter'!$D$9</f>
        <v>4.7828289221629348</v>
      </c>
      <c r="AI8" s="135">
        <f>'Service Territory CT Baseline'!$C$4+'CT Market Penetration Parameter'!$E$9</f>
        <v>7.9713815369382246</v>
      </c>
      <c r="AJ8" s="121">
        <f>'Service Territory CT Baseline'!$C$4+'CT Market Penetration Parameter'!$E$9</f>
        <v>7.9713815369382246</v>
      </c>
      <c r="AK8" s="121">
        <f>'Service Territory CT Baseline'!$C$4+'CT Market Penetration Parameter'!$E$9</f>
        <v>7.9713815369382246</v>
      </c>
      <c r="AL8" s="121">
        <f>'Service Territory CT Baseline'!$C$4+'CT Market Penetration Parameter'!$E$9</f>
        <v>7.9713815369382246</v>
      </c>
      <c r="AM8" s="121">
        <f>'Service Territory CT Baseline'!$C$4+'CT Market Penetration Parameter'!$E$9</f>
        <v>7.9713815369382246</v>
      </c>
      <c r="AN8" s="121">
        <f>'Service Territory CT Baseline'!$C$4+'CT Market Penetration Parameter'!$E$9</f>
        <v>7.9713815369382246</v>
      </c>
      <c r="AO8" s="135">
        <f>'Service Territory CT Baseline'!$C$4+'CT Market Penetration Parameter'!$E$9</f>
        <v>7.9713815369382246</v>
      </c>
      <c r="AP8" s="121">
        <f>'Service Territory CT Baseline'!$C$4+'CT Market Penetration Parameter'!$E$9</f>
        <v>7.9713815369382246</v>
      </c>
      <c r="AQ8" s="136">
        <f>'Service Territory CT Baseline'!$C$4+'CT Market Penetration Parameter'!$E$9</f>
        <v>7.9713815369382246</v>
      </c>
      <c r="AR8" s="135">
        <f>'Service Territory CT Baseline'!$C$4+'CT Market Penetration Parameter'!$C$9</f>
        <v>6.3771052295505797</v>
      </c>
      <c r="AS8" s="121">
        <f>'Service Territory CT Baseline'!$C$4+'CT Market Penetration Parameter'!$C$9</f>
        <v>6.3771052295505797</v>
      </c>
      <c r="AT8" s="121">
        <f>'Service Territory CT Baseline'!$C$4+'CT Market Penetration Parameter'!$C$9</f>
        <v>6.3771052295505797</v>
      </c>
      <c r="AU8" s="121">
        <f>'Service Territory CT Baseline'!$C$4+'CT Market Penetration Parameter'!$C$9</f>
        <v>6.3771052295505797</v>
      </c>
      <c r="AV8" s="121">
        <f>'Service Territory CT Baseline'!$C$4+'CT Market Penetration Parameter'!$C$9</f>
        <v>6.3771052295505797</v>
      </c>
      <c r="AW8" s="121">
        <f>'Service Territory CT Baseline'!$C$4+'CT Market Penetration Parameter'!$C$9</f>
        <v>6.3771052295505797</v>
      </c>
      <c r="AX8" s="135">
        <f>'Service Territory CT Baseline'!$C$4+'CT Market Penetration Parameter'!$C$9</f>
        <v>6.3771052295505797</v>
      </c>
      <c r="AY8" s="121">
        <f>'Service Territory CT Baseline'!$C$4+'CT Market Penetration Parameter'!$C$9</f>
        <v>6.3771052295505797</v>
      </c>
      <c r="AZ8" s="136">
        <f>'Service Territory CT Baseline'!$C$4+'CT Market Penetration Parameter'!$C$9</f>
        <v>6.3771052295505797</v>
      </c>
      <c r="BA8" s="135">
        <f>'Service Territory CT Baseline'!$C$4+'CT Market Penetration Parameter'!$D$9</f>
        <v>4.7828289221629348</v>
      </c>
      <c r="BB8" s="121">
        <f>'Service Territory CT Baseline'!$C$4+'CT Market Penetration Parameter'!$D$9</f>
        <v>4.7828289221629348</v>
      </c>
      <c r="BC8" s="121">
        <f>'Service Territory CT Baseline'!$C$4+'CT Market Penetration Parameter'!$D$9</f>
        <v>4.7828289221629348</v>
      </c>
      <c r="BD8" s="121">
        <f>'Service Territory CT Baseline'!$C$4+'CT Market Penetration Parameter'!$D$9</f>
        <v>4.7828289221629348</v>
      </c>
      <c r="BE8" s="121">
        <f>'Service Territory CT Baseline'!$C$4+'CT Market Penetration Parameter'!$D$9</f>
        <v>4.7828289221629348</v>
      </c>
      <c r="BF8" s="121">
        <f>'Service Territory CT Baseline'!$C$4+'CT Market Penetration Parameter'!$D$9</f>
        <v>4.7828289221629348</v>
      </c>
      <c r="BG8" s="135">
        <f>'Service Territory CT Baseline'!$C$4+'CT Market Penetration Parameter'!$D$9</f>
        <v>4.7828289221629348</v>
      </c>
      <c r="BH8" s="121">
        <f>'Service Territory CT Baseline'!$C$4+'CT Market Penetration Parameter'!$D$9</f>
        <v>4.7828289221629348</v>
      </c>
      <c r="BI8" s="136">
        <f>'Service Territory CT Baseline'!$C$4+'CT Market Penetration Parameter'!$D$9</f>
        <v>4.7828289221629348</v>
      </c>
      <c r="BJ8" s="135">
        <f>'Service Territory CT Baseline'!$C$4+'CT Market Penetration Parameter'!$E$9</f>
        <v>7.9713815369382246</v>
      </c>
      <c r="BK8" s="121">
        <f>'Service Territory CT Baseline'!$C$4+'CT Market Penetration Parameter'!$E$9</f>
        <v>7.9713815369382246</v>
      </c>
      <c r="BL8" s="121">
        <f>'Service Territory CT Baseline'!$C$4+'CT Market Penetration Parameter'!$E$9</f>
        <v>7.9713815369382246</v>
      </c>
      <c r="BM8" s="121">
        <f>'Service Territory CT Baseline'!$C$4+'CT Market Penetration Parameter'!$E$9</f>
        <v>7.9713815369382246</v>
      </c>
      <c r="BN8" s="121">
        <f>'Service Territory CT Baseline'!$C$4+'CT Market Penetration Parameter'!$E$9</f>
        <v>7.9713815369382246</v>
      </c>
      <c r="BO8" s="121">
        <f>'Service Territory CT Baseline'!$C$4+'CT Market Penetration Parameter'!$E$9</f>
        <v>7.9713815369382246</v>
      </c>
      <c r="BP8" s="135">
        <f>'Service Territory CT Baseline'!$C$4+'CT Market Penetration Parameter'!$E$9</f>
        <v>7.9713815369382246</v>
      </c>
      <c r="BQ8" s="121">
        <f>'Service Territory CT Baseline'!$C$4+'CT Market Penetration Parameter'!$E$9</f>
        <v>7.9713815369382246</v>
      </c>
      <c r="BR8" s="136">
        <f>'Service Territory CT Baseline'!$C$4+'CT Market Penetration Parameter'!$E$9</f>
        <v>7.9713815369382246</v>
      </c>
      <c r="BT8" s="135">
        <f>'Service Territory CT Baseline'!$C$4+'CT Market Penetration Parameter'!$C$9</f>
        <v>6.3771052295505797</v>
      </c>
      <c r="BU8" s="136">
        <f>'Service Territory CT Baseline'!$C$4+'CT Market Penetration Parameter'!$D$9</f>
        <v>4.7828289221629348</v>
      </c>
      <c r="BV8" s="136">
        <f>'Service Territory CT Baseline'!$C$4+'CT Market Penetration Parameter'!$E$9</f>
        <v>7.9713815369382246</v>
      </c>
      <c r="BW8" s="135">
        <f>'Service Territory CT Baseline'!$C$4+'CT Market Penetration Parameter'!$C$9</f>
        <v>6.3771052295505797</v>
      </c>
      <c r="BX8" s="136">
        <f>'Service Territory CT Baseline'!$C$4+'CT Market Penetration Parameter'!$D$9</f>
        <v>4.7828289221629348</v>
      </c>
      <c r="BY8" s="136">
        <f>'Service Territory CT Baseline'!$C$4+'CT Market Penetration Parameter'!$E$9</f>
        <v>7.9713815369382246</v>
      </c>
      <c r="BZ8" s="135">
        <f>'Service Territory CT Baseline'!$C$4+'CT Market Penetration Parameter'!$C$9</f>
        <v>6.3771052295505797</v>
      </c>
      <c r="CA8" s="136">
        <f>'Service Territory CT Baseline'!$C$4+'CT Market Penetration Parameter'!$D$9</f>
        <v>4.7828289221629348</v>
      </c>
      <c r="CB8" s="136">
        <f>'Service Territory CT Baseline'!$C$4+'CT Market Penetration Parameter'!$E$9</f>
        <v>7.9713815369382246</v>
      </c>
      <c r="CC8" s="135">
        <f>'Service Territory CT Baseline'!$C$4+'CT Market Penetration Parameter'!$C$9</f>
        <v>6.3771052295505797</v>
      </c>
      <c r="CD8" s="136">
        <f>'Service Territory CT Baseline'!$C$4+'CT Market Penetration Parameter'!$D$9</f>
        <v>4.7828289221629348</v>
      </c>
      <c r="CE8" s="136">
        <f>'Service Territory CT Baseline'!$C$4+'CT Market Penetration Parameter'!$E$9</f>
        <v>7.9713815369382246</v>
      </c>
      <c r="CF8" s="135">
        <f>'Service Territory CT Baseline'!$C$4+'CT Market Penetration Parameter'!$C$9</f>
        <v>6.3771052295505797</v>
      </c>
      <c r="CG8" s="136">
        <f>'Service Territory CT Baseline'!$C$4+'CT Market Penetration Parameter'!$D$9</f>
        <v>4.7828289221629348</v>
      </c>
      <c r="CH8" s="136">
        <f>'Service Territory CT Baseline'!$C$4+'CT Market Penetration Parameter'!$E$9</f>
        <v>7.9713815369382246</v>
      </c>
      <c r="CJ8" s="135"/>
      <c r="CK8" s="136"/>
      <c r="CL8" s="136"/>
      <c r="CM8" s="135"/>
      <c r="CN8" s="136"/>
      <c r="CO8" s="136"/>
      <c r="CP8" s="135"/>
      <c r="CQ8" s="136"/>
      <c r="CR8" s="136"/>
      <c r="CS8" s="135"/>
      <c r="CT8" s="136"/>
      <c r="CU8" s="136"/>
      <c r="CV8" s="135"/>
      <c r="CW8" s="136"/>
      <c r="CX8" s="136"/>
    </row>
    <row r="9" spans="1:114" s="129" customFormat="1" ht="96.75" customHeight="1" x14ac:dyDescent="0.35">
      <c r="A9" s="137"/>
      <c r="B9" s="128" t="s">
        <v>99</v>
      </c>
      <c r="C9" s="128" t="s">
        <v>100</v>
      </c>
      <c r="D9" s="128" t="s">
        <v>101</v>
      </c>
      <c r="E9" s="128" t="s">
        <v>102</v>
      </c>
      <c r="F9" s="128" t="s">
        <v>103</v>
      </c>
      <c r="G9" s="128" t="s">
        <v>104</v>
      </c>
      <c r="H9" s="128" t="s">
        <v>105</v>
      </c>
      <c r="I9" s="128" t="s">
        <v>106</v>
      </c>
      <c r="J9" s="128" t="s">
        <v>107</v>
      </c>
      <c r="K9" s="128" t="s">
        <v>108</v>
      </c>
      <c r="L9" s="128" t="s">
        <v>109</v>
      </c>
      <c r="M9" s="128" t="s">
        <v>110</v>
      </c>
      <c r="N9" s="128" t="s">
        <v>111</v>
      </c>
      <c r="O9" s="128" t="s">
        <v>112</v>
      </c>
      <c r="P9" s="128" t="s">
        <v>113</v>
      </c>
      <c r="Q9" s="138" t="s">
        <v>114</v>
      </c>
      <c r="R9" s="137" t="s">
        <v>115</v>
      </c>
      <c r="S9" s="137" t="s">
        <v>116</v>
      </c>
      <c r="T9" s="137" t="s">
        <v>117</v>
      </c>
      <c r="U9" s="137" t="s">
        <v>118</v>
      </c>
      <c r="V9" s="137" t="s">
        <v>119</v>
      </c>
      <c r="W9" s="138" t="s">
        <v>120</v>
      </c>
      <c r="X9" s="137" t="s">
        <v>121</v>
      </c>
      <c r="Y9" s="139" t="s">
        <v>122</v>
      </c>
      <c r="Z9" s="138" t="s">
        <v>123</v>
      </c>
      <c r="AA9" s="137" t="s">
        <v>124</v>
      </c>
      <c r="AB9" s="137" t="s">
        <v>125</v>
      </c>
      <c r="AC9" s="137" t="s">
        <v>126</v>
      </c>
      <c r="AD9" s="137" t="s">
        <v>127</v>
      </c>
      <c r="AE9" s="137" t="s">
        <v>128</v>
      </c>
      <c r="AF9" s="138" t="s">
        <v>129</v>
      </c>
      <c r="AG9" s="137" t="s">
        <v>130</v>
      </c>
      <c r="AH9" s="139" t="s">
        <v>131</v>
      </c>
      <c r="AI9" s="138" t="s">
        <v>132</v>
      </c>
      <c r="AJ9" s="137" t="s">
        <v>133</v>
      </c>
      <c r="AK9" s="137" t="s">
        <v>134</v>
      </c>
      <c r="AL9" s="137" t="s">
        <v>135</v>
      </c>
      <c r="AM9" s="137" t="s">
        <v>136</v>
      </c>
      <c r="AN9" s="137" t="s">
        <v>137</v>
      </c>
      <c r="AO9" s="138" t="s">
        <v>138</v>
      </c>
      <c r="AP9" s="137" t="s">
        <v>139</v>
      </c>
      <c r="AQ9" s="139" t="s">
        <v>140</v>
      </c>
      <c r="AR9" s="138" t="s">
        <v>141</v>
      </c>
      <c r="AS9" s="137" t="s">
        <v>142</v>
      </c>
      <c r="AT9" s="137" t="s">
        <v>143</v>
      </c>
      <c r="AU9" s="137" t="s">
        <v>144</v>
      </c>
      <c r="AV9" s="137" t="s">
        <v>145</v>
      </c>
      <c r="AW9" s="137" t="s">
        <v>146</v>
      </c>
      <c r="AX9" s="138" t="s">
        <v>147</v>
      </c>
      <c r="AY9" s="137" t="s">
        <v>148</v>
      </c>
      <c r="AZ9" s="139" t="s">
        <v>149</v>
      </c>
      <c r="BA9" s="138" t="s">
        <v>150</v>
      </c>
      <c r="BB9" s="137" t="s">
        <v>151</v>
      </c>
      <c r="BC9" s="137" t="s">
        <v>152</v>
      </c>
      <c r="BD9" s="137" t="s">
        <v>153</v>
      </c>
      <c r="BE9" s="137" t="s">
        <v>154</v>
      </c>
      <c r="BF9" s="137" t="s">
        <v>155</v>
      </c>
      <c r="BG9" s="138" t="s">
        <v>156</v>
      </c>
      <c r="BH9" s="137" t="s">
        <v>157</v>
      </c>
      <c r="BI9" s="139" t="s">
        <v>158</v>
      </c>
      <c r="BJ9" s="138" t="s">
        <v>159</v>
      </c>
      <c r="BK9" s="137" t="s">
        <v>160</v>
      </c>
      <c r="BL9" s="137" t="s">
        <v>161</v>
      </c>
      <c r="BM9" s="137" t="s">
        <v>162</v>
      </c>
      <c r="BN9" s="137" t="s">
        <v>163</v>
      </c>
      <c r="BO9" s="137" t="s">
        <v>164</v>
      </c>
      <c r="BP9" s="138" t="s">
        <v>165</v>
      </c>
      <c r="BQ9" s="137" t="s">
        <v>166</v>
      </c>
      <c r="BR9" s="139" t="s">
        <v>167</v>
      </c>
      <c r="BT9" s="138" t="s">
        <v>168</v>
      </c>
      <c r="BU9" s="139" t="s">
        <v>169</v>
      </c>
      <c r="BV9" s="139" t="s">
        <v>170</v>
      </c>
      <c r="BW9" s="138" t="s">
        <v>171</v>
      </c>
      <c r="BX9" s="139" t="s">
        <v>172</v>
      </c>
      <c r="BY9" s="139" t="s">
        <v>173</v>
      </c>
      <c r="BZ9" s="138" t="s">
        <v>174</v>
      </c>
      <c r="CA9" s="139" t="s">
        <v>175</v>
      </c>
      <c r="CB9" s="139" t="s">
        <v>176</v>
      </c>
      <c r="CC9" s="138" t="s">
        <v>177</v>
      </c>
      <c r="CD9" s="139" t="s">
        <v>178</v>
      </c>
      <c r="CE9" s="139" t="s">
        <v>179</v>
      </c>
      <c r="CF9" s="138" t="s">
        <v>180</v>
      </c>
      <c r="CG9" s="139" t="s">
        <v>181</v>
      </c>
      <c r="CH9" s="139" t="s">
        <v>182</v>
      </c>
      <c r="CJ9" s="138" t="s">
        <v>183</v>
      </c>
      <c r="CK9" s="139" t="s">
        <v>184</v>
      </c>
      <c r="CL9" s="139" t="s">
        <v>185</v>
      </c>
      <c r="CM9" s="138" t="s">
        <v>186</v>
      </c>
      <c r="CN9" s="139" t="s">
        <v>187</v>
      </c>
      <c r="CO9" s="139" t="s">
        <v>188</v>
      </c>
      <c r="CP9" s="138" t="s">
        <v>189</v>
      </c>
      <c r="CQ9" s="139" t="s">
        <v>190</v>
      </c>
      <c r="CR9" s="139" t="s">
        <v>191</v>
      </c>
      <c r="CS9" s="138" t="s">
        <v>192</v>
      </c>
      <c r="CT9" s="139" t="s">
        <v>193</v>
      </c>
      <c r="CU9" s="139" t="s">
        <v>194</v>
      </c>
      <c r="CV9" s="138" t="s">
        <v>195</v>
      </c>
      <c r="CW9" s="139" t="s">
        <v>196</v>
      </c>
      <c r="CX9" s="139" t="s">
        <v>197</v>
      </c>
      <c r="CZ9" s="129" t="s">
        <v>198</v>
      </c>
      <c r="DJ9" s="129" t="s">
        <v>199</v>
      </c>
    </row>
    <row r="10" spans="1:114" s="125" customFormat="1" x14ac:dyDescent="0.35">
      <c r="A10" s="140">
        <f>'Service Territory CT Baseline'!C4-10</f>
        <v>-10</v>
      </c>
      <c r="B10" s="141">
        <f>B$6+((B$5-B$6)/(1+EXP((($A10-B$8)/B$7))))</f>
        <v>0</v>
      </c>
      <c r="C10" s="141">
        <f t="shared" ref="C10:O10" si="1">C$6+((C$5-C$6)/(1+EXP((($A10-C$8)/C$7))))</f>
        <v>0</v>
      </c>
      <c r="D10" s="141">
        <f>B10+C10</f>
        <v>0</v>
      </c>
      <c r="E10" s="141">
        <f t="shared" si="1"/>
        <v>0</v>
      </c>
      <c r="F10" s="141">
        <f t="shared" si="1"/>
        <v>0</v>
      </c>
      <c r="G10" s="141">
        <f>E10+F10</f>
        <v>0</v>
      </c>
      <c r="H10" s="141">
        <f t="shared" si="1"/>
        <v>0</v>
      </c>
      <c r="I10" s="141">
        <f t="shared" si="1"/>
        <v>0</v>
      </c>
      <c r="J10" s="141">
        <f>H10+I10</f>
        <v>0</v>
      </c>
      <c r="K10" s="141">
        <f t="shared" si="1"/>
        <v>0</v>
      </c>
      <c r="L10" s="141">
        <f t="shared" si="1"/>
        <v>0</v>
      </c>
      <c r="M10" s="141">
        <f>K10+L10</f>
        <v>0</v>
      </c>
      <c r="N10" s="141">
        <f t="shared" si="1"/>
        <v>0</v>
      </c>
      <c r="O10" s="141">
        <f t="shared" si="1"/>
        <v>0</v>
      </c>
      <c r="P10" s="141">
        <f>N10+O10</f>
        <v>0</v>
      </c>
      <c r="Q10" s="143">
        <f>(Q$6+((Q$5-Q$6)/(1+EXP((($A10-Q$8)/Q$7)))))*$B10</f>
        <v>0</v>
      </c>
      <c r="R10" s="144">
        <f t="shared" ref="Q10:AF11" si="2">(R$6+((R$5-R$6)/(1+EXP((($A10-R$8)/R$7)))))*$B10</f>
        <v>0</v>
      </c>
      <c r="S10" s="145">
        <f t="shared" si="2"/>
        <v>0</v>
      </c>
      <c r="T10" s="145">
        <f t="shared" si="2"/>
        <v>0</v>
      </c>
      <c r="U10" s="145">
        <f t="shared" si="2"/>
        <v>0</v>
      </c>
      <c r="V10" s="145">
        <f t="shared" si="2"/>
        <v>0</v>
      </c>
      <c r="W10" s="143" t="e">
        <f t="shared" si="2"/>
        <v>#VALUE!</v>
      </c>
      <c r="X10" s="145" t="e">
        <f t="shared" si="2"/>
        <v>#VALUE!</v>
      </c>
      <c r="Y10" s="146" t="e">
        <f t="shared" si="2"/>
        <v>#VALUE!</v>
      </c>
      <c r="Z10" s="143">
        <f t="shared" si="2"/>
        <v>0</v>
      </c>
      <c r="AA10" s="145">
        <f t="shared" si="2"/>
        <v>0</v>
      </c>
      <c r="AB10" s="145">
        <f t="shared" si="2"/>
        <v>0</v>
      </c>
      <c r="AC10" s="145">
        <f t="shared" si="2"/>
        <v>0</v>
      </c>
      <c r="AD10" s="145">
        <f t="shared" si="2"/>
        <v>0</v>
      </c>
      <c r="AE10" s="145">
        <f t="shared" si="2"/>
        <v>0</v>
      </c>
      <c r="AF10" s="143" t="e">
        <f t="shared" si="2"/>
        <v>#VALUE!</v>
      </c>
      <c r="AG10" s="145" t="e">
        <f t="shared" ref="AG10:AQ10" si="3">(AG$6+((AG$5-AG$6)/(1+EXP((($A10-AG$8)/AG$7)))))*$B10</f>
        <v>#VALUE!</v>
      </c>
      <c r="AH10" s="146" t="e">
        <f t="shared" si="3"/>
        <v>#VALUE!</v>
      </c>
      <c r="AI10" s="143">
        <f t="shared" si="3"/>
        <v>0</v>
      </c>
      <c r="AJ10" s="145">
        <f t="shared" si="3"/>
        <v>0</v>
      </c>
      <c r="AK10" s="145">
        <f t="shared" si="3"/>
        <v>0</v>
      </c>
      <c r="AL10" s="145">
        <f t="shared" si="3"/>
        <v>0</v>
      </c>
      <c r="AM10" s="145">
        <f t="shared" si="3"/>
        <v>0</v>
      </c>
      <c r="AN10" s="145">
        <f t="shared" si="3"/>
        <v>0</v>
      </c>
      <c r="AO10" s="143" t="e">
        <f t="shared" si="3"/>
        <v>#VALUE!</v>
      </c>
      <c r="AP10" s="145" t="e">
        <f t="shared" si="3"/>
        <v>#VALUE!</v>
      </c>
      <c r="AQ10" s="146" t="e">
        <f t="shared" si="3"/>
        <v>#VALUE!</v>
      </c>
      <c r="AR10" s="143">
        <f>$B10-Q10</f>
        <v>0</v>
      </c>
      <c r="AS10" s="145">
        <f t="shared" ref="AS10:AT50" si="4">$B10-R10</f>
        <v>0</v>
      </c>
      <c r="AT10" s="145">
        <f>$B10-S10</f>
        <v>0</v>
      </c>
      <c r="AU10" s="145">
        <f t="shared" ref="AU10:AW50" si="5">$C10-T10</f>
        <v>0</v>
      </c>
      <c r="AV10" s="145">
        <f t="shared" si="5"/>
        <v>0</v>
      </c>
      <c r="AW10" s="145">
        <f t="shared" si="5"/>
        <v>0</v>
      </c>
      <c r="AX10" s="143" t="e">
        <f t="shared" ref="AX10:AZ50" si="6">$D10-W10</f>
        <v>#VALUE!</v>
      </c>
      <c r="AY10" s="145" t="e">
        <f t="shared" si="6"/>
        <v>#VALUE!</v>
      </c>
      <c r="AZ10" s="146" t="e">
        <f t="shared" si="6"/>
        <v>#VALUE!</v>
      </c>
      <c r="BA10" s="143">
        <f t="shared" ref="BA10:BC50" si="7">$B10-Z10</f>
        <v>0</v>
      </c>
      <c r="BB10" s="145">
        <f t="shared" si="7"/>
        <v>0</v>
      </c>
      <c r="BC10" s="145">
        <f t="shared" si="7"/>
        <v>0</v>
      </c>
      <c r="BD10" s="145">
        <f t="shared" ref="BD10:BF50" si="8">$C10-AC10</f>
        <v>0</v>
      </c>
      <c r="BE10" s="145">
        <f t="shared" si="8"/>
        <v>0</v>
      </c>
      <c r="BF10" s="145">
        <f t="shared" si="8"/>
        <v>0</v>
      </c>
      <c r="BG10" s="143" t="e">
        <f t="shared" ref="BG10:BI50" si="9">$D10-AF10</f>
        <v>#VALUE!</v>
      </c>
      <c r="BH10" s="145" t="e">
        <f t="shared" si="9"/>
        <v>#VALUE!</v>
      </c>
      <c r="BI10" s="146" t="e">
        <f t="shared" si="9"/>
        <v>#VALUE!</v>
      </c>
      <c r="BJ10" s="143">
        <f t="shared" ref="BJ10:BL50" si="10">$B10-AI10</f>
        <v>0</v>
      </c>
      <c r="BK10" s="145">
        <f t="shared" si="10"/>
        <v>0</v>
      </c>
      <c r="BL10" s="145">
        <f t="shared" si="10"/>
        <v>0</v>
      </c>
      <c r="BM10" s="145">
        <f t="shared" ref="BM10:BO50" si="11">$C10-AL10</f>
        <v>0</v>
      </c>
      <c r="BN10" s="145">
        <f t="shared" si="11"/>
        <v>0</v>
      </c>
      <c r="BO10" s="145">
        <f t="shared" si="11"/>
        <v>0</v>
      </c>
      <c r="BP10" s="143" t="e">
        <f t="shared" ref="BP10:BR50" si="12">$D10-AO10</f>
        <v>#VALUE!</v>
      </c>
      <c r="BQ10" s="145" t="e">
        <f t="shared" si="12"/>
        <v>#VALUE!</v>
      </c>
      <c r="BR10" s="146" t="e">
        <f t="shared" si="12"/>
        <v>#VALUE!</v>
      </c>
      <c r="BT10" s="143" t="e">
        <f>(BT$6+((BT$5-BT$6)/(1+EXP((($A10-BT$8)/BT$7)))))*$M10</f>
        <v>#VALUE!</v>
      </c>
      <c r="BU10" s="146" t="e">
        <f>(BU$6+((BU$5-BU$6)/(1+EXP((($A10-BU$8)/BU$7)))))*$M10</f>
        <v>#VALUE!</v>
      </c>
      <c r="BV10" s="146" t="e">
        <f t="shared" ref="BV10:CH10" si="13">(BV$6+((BV$5-BV$6)/(1+EXP((($A10-BV$8)/BV$7)))))*$M10</f>
        <v>#VALUE!</v>
      </c>
      <c r="BW10" s="143" t="e">
        <f t="shared" si="13"/>
        <v>#VALUE!</v>
      </c>
      <c r="BX10" s="146" t="e">
        <f t="shared" si="13"/>
        <v>#VALUE!</v>
      </c>
      <c r="BY10" s="146" t="e">
        <f t="shared" si="13"/>
        <v>#VALUE!</v>
      </c>
      <c r="BZ10" s="143" t="e">
        <f t="shared" si="13"/>
        <v>#VALUE!</v>
      </c>
      <c r="CA10" s="146" t="e">
        <f t="shared" si="13"/>
        <v>#VALUE!</v>
      </c>
      <c r="CB10" s="146" t="e">
        <f t="shared" si="13"/>
        <v>#VALUE!</v>
      </c>
      <c r="CC10" s="143" t="e">
        <f t="shared" si="13"/>
        <v>#VALUE!</v>
      </c>
      <c r="CD10" s="146" t="e">
        <f t="shared" si="13"/>
        <v>#VALUE!</v>
      </c>
      <c r="CE10" s="146" t="e">
        <f t="shared" si="13"/>
        <v>#VALUE!</v>
      </c>
      <c r="CF10" s="143" t="e">
        <f t="shared" si="13"/>
        <v>#VALUE!</v>
      </c>
      <c r="CG10" s="146" t="e">
        <f t="shared" si="13"/>
        <v>#VALUE!</v>
      </c>
      <c r="CH10" s="146" t="e">
        <f t="shared" si="13"/>
        <v>#VALUE!</v>
      </c>
      <c r="CJ10" s="147" t="e">
        <f>BT10*'CT Market Penetration Worksheet'!$F$10</f>
        <v>#VALUE!</v>
      </c>
      <c r="CK10" s="148" t="e">
        <f>BU10*'CT Market Penetration Worksheet'!$F$10</f>
        <v>#VALUE!</v>
      </c>
      <c r="CL10" s="148" t="e">
        <f>BV10*'CT Market Penetration Worksheet'!$F$10</f>
        <v>#VALUE!</v>
      </c>
      <c r="CM10" s="147" t="e">
        <f>BW10*'CT Market Penetration Worksheet'!$F$16</f>
        <v>#VALUE!</v>
      </c>
      <c r="CN10" s="148" t="e">
        <f>BX10*'CT Market Penetration Worksheet'!$F$16</f>
        <v>#VALUE!</v>
      </c>
      <c r="CO10" s="148" t="e">
        <f>BY10*'CT Market Penetration Worksheet'!$F$16</f>
        <v>#VALUE!</v>
      </c>
      <c r="CP10" s="147" t="e">
        <f>BZ10*'CT Market Penetration Worksheet'!$F$22</f>
        <v>#VALUE!</v>
      </c>
      <c r="CQ10" s="148" t="e">
        <f>CA10*'CT Market Penetration Worksheet'!$F$22</f>
        <v>#VALUE!</v>
      </c>
      <c r="CR10" s="148" t="e">
        <f>CB10*'CT Market Penetration Worksheet'!$F$22</f>
        <v>#VALUE!</v>
      </c>
      <c r="CS10" s="147" t="e">
        <f>CC10*'CT Market Penetration Worksheet'!$F$28</f>
        <v>#VALUE!</v>
      </c>
      <c r="CT10" s="148" t="e">
        <f>CD10*'CT Market Penetration Worksheet'!$F$28</f>
        <v>#VALUE!</v>
      </c>
      <c r="CU10" s="148" t="e">
        <f>CE10*'CT Market Penetration Worksheet'!$F$28</f>
        <v>#VALUE!</v>
      </c>
      <c r="CV10" s="147" t="e">
        <f>CJ10+CM10+CP10+CS10</f>
        <v>#VALUE!</v>
      </c>
      <c r="CW10" s="148" t="e">
        <f t="shared" ref="CW10:CX10" si="14">CK10+CN10+CQ10+CT10</f>
        <v>#VALUE!</v>
      </c>
      <c r="CX10" s="148" t="e">
        <f t="shared" si="14"/>
        <v>#VALUE!</v>
      </c>
      <c r="CZ10" s="125" t="e">
        <f>CF10/500</f>
        <v>#VALUE!</v>
      </c>
      <c r="DA10" s="125" t="e">
        <f>$CZ10*DA$6</f>
        <v>#VALUE!</v>
      </c>
      <c r="DB10" s="125" t="e">
        <f t="shared" ref="DB10:DD25" si="15">$CZ10*DB$6</f>
        <v>#VALUE!</v>
      </c>
      <c r="DC10" s="125" t="e">
        <f t="shared" si="15"/>
        <v>#VALUE!</v>
      </c>
      <c r="DD10" s="125" t="e">
        <f t="shared" si="15"/>
        <v>#VALUE!</v>
      </c>
      <c r="DF10" s="125" t="e">
        <f>DA10*DF$5</f>
        <v>#VALUE!</v>
      </c>
      <c r="DG10" s="125" t="e">
        <f t="shared" ref="DG10:DI10" si="16">DB10*DG$5</f>
        <v>#VALUE!</v>
      </c>
      <c r="DH10" s="125" t="e">
        <f t="shared" si="16"/>
        <v>#VALUE!</v>
      </c>
      <c r="DI10" s="125" t="e">
        <f t="shared" si="16"/>
        <v>#VALUE!</v>
      </c>
      <c r="DJ10" s="125" t="e">
        <f>SUM(DF10:DI10)</f>
        <v>#VALUE!</v>
      </c>
    </row>
    <row r="11" spans="1:114" s="125" customFormat="1" x14ac:dyDescent="0.35">
      <c r="A11" s="140">
        <f>A10+1</f>
        <v>-9</v>
      </c>
      <c r="B11" s="141">
        <f t="shared" ref="B11:O50" si="17">B$6+((B$5-B$6)/(1+EXP((($A11-B$8)/B$7))))</f>
        <v>0</v>
      </c>
      <c r="C11" s="141">
        <f t="shared" si="17"/>
        <v>0</v>
      </c>
      <c r="D11" s="141">
        <f t="shared" ref="D11:D50" si="18">B11+C11</f>
        <v>0</v>
      </c>
      <c r="E11" s="141">
        <f t="shared" si="17"/>
        <v>0</v>
      </c>
      <c r="F11" s="141">
        <f t="shared" si="17"/>
        <v>0</v>
      </c>
      <c r="G11" s="141">
        <f t="shared" ref="G11:G50" si="19">E11+F11</f>
        <v>0</v>
      </c>
      <c r="H11" s="141">
        <f t="shared" si="17"/>
        <v>0</v>
      </c>
      <c r="I11" s="141">
        <f t="shared" si="17"/>
        <v>0</v>
      </c>
      <c r="J11" s="141">
        <f t="shared" ref="J11:J50" si="20">H11+I11</f>
        <v>0</v>
      </c>
      <c r="K11" s="141">
        <f t="shared" si="17"/>
        <v>0</v>
      </c>
      <c r="L11" s="141">
        <f t="shared" si="17"/>
        <v>0</v>
      </c>
      <c r="M11" s="141">
        <f t="shared" ref="M11:M50" si="21">K11+L11</f>
        <v>0</v>
      </c>
      <c r="N11" s="141">
        <f t="shared" si="17"/>
        <v>0</v>
      </c>
      <c r="O11" s="141">
        <f t="shared" si="17"/>
        <v>0</v>
      </c>
      <c r="P11" s="141">
        <f t="shared" ref="P11:P50" si="22">N11+O11</f>
        <v>0</v>
      </c>
      <c r="Q11" s="143">
        <f t="shared" si="2"/>
        <v>0</v>
      </c>
      <c r="R11" s="144">
        <f t="shared" si="2"/>
        <v>0</v>
      </c>
      <c r="S11" s="145">
        <f t="shared" ref="S11:AQ12" si="23">(S$6+((S$5-S$6)/(1+EXP((($A11-S$8)/S$7)))))*$B11</f>
        <v>0</v>
      </c>
      <c r="T11" s="145">
        <f t="shared" si="23"/>
        <v>0</v>
      </c>
      <c r="U11" s="145">
        <f t="shared" si="23"/>
        <v>0</v>
      </c>
      <c r="V11" s="145">
        <f t="shared" si="23"/>
        <v>0</v>
      </c>
      <c r="W11" s="143" t="e">
        <f t="shared" si="23"/>
        <v>#VALUE!</v>
      </c>
      <c r="X11" s="145" t="e">
        <f t="shared" si="23"/>
        <v>#VALUE!</v>
      </c>
      <c r="Y11" s="146" t="e">
        <f t="shared" si="23"/>
        <v>#VALUE!</v>
      </c>
      <c r="Z11" s="143">
        <f t="shared" si="23"/>
        <v>0</v>
      </c>
      <c r="AA11" s="145">
        <f t="shared" si="23"/>
        <v>0</v>
      </c>
      <c r="AB11" s="145">
        <f t="shared" si="23"/>
        <v>0</v>
      </c>
      <c r="AC11" s="145">
        <f t="shared" si="23"/>
        <v>0</v>
      </c>
      <c r="AD11" s="145">
        <f t="shared" si="23"/>
        <v>0</v>
      </c>
      <c r="AE11" s="145">
        <f t="shared" si="23"/>
        <v>0</v>
      </c>
      <c r="AF11" s="143" t="e">
        <f t="shared" si="23"/>
        <v>#VALUE!</v>
      </c>
      <c r="AG11" s="145" t="e">
        <f t="shared" si="23"/>
        <v>#VALUE!</v>
      </c>
      <c r="AH11" s="146" t="e">
        <f t="shared" si="23"/>
        <v>#VALUE!</v>
      </c>
      <c r="AI11" s="143">
        <f t="shared" si="23"/>
        <v>0</v>
      </c>
      <c r="AJ11" s="145">
        <f t="shared" si="23"/>
        <v>0</v>
      </c>
      <c r="AK11" s="145">
        <f t="shared" si="23"/>
        <v>0</v>
      </c>
      <c r="AL11" s="145">
        <f t="shared" si="23"/>
        <v>0</v>
      </c>
      <c r="AM11" s="145">
        <f t="shared" si="23"/>
        <v>0</v>
      </c>
      <c r="AN11" s="145">
        <f t="shared" si="23"/>
        <v>0</v>
      </c>
      <c r="AO11" s="143" t="e">
        <f t="shared" si="23"/>
        <v>#VALUE!</v>
      </c>
      <c r="AP11" s="145" t="e">
        <f t="shared" si="23"/>
        <v>#VALUE!</v>
      </c>
      <c r="AQ11" s="146" t="e">
        <f t="shared" si="23"/>
        <v>#VALUE!</v>
      </c>
      <c r="AR11" s="143">
        <f t="shared" ref="AR11:AR50" si="24">$B11-Q11</f>
        <v>0</v>
      </c>
      <c r="AS11" s="145">
        <f t="shared" si="4"/>
        <v>0</v>
      </c>
      <c r="AT11" s="145">
        <f t="shared" si="4"/>
        <v>0</v>
      </c>
      <c r="AU11" s="145">
        <f t="shared" si="5"/>
        <v>0</v>
      </c>
      <c r="AV11" s="145">
        <f t="shared" si="5"/>
        <v>0</v>
      </c>
      <c r="AW11" s="145">
        <f t="shared" si="5"/>
        <v>0</v>
      </c>
      <c r="AX11" s="143" t="e">
        <f t="shared" si="6"/>
        <v>#VALUE!</v>
      </c>
      <c r="AY11" s="145" t="e">
        <f t="shared" si="6"/>
        <v>#VALUE!</v>
      </c>
      <c r="AZ11" s="146" t="e">
        <f t="shared" si="6"/>
        <v>#VALUE!</v>
      </c>
      <c r="BA11" s="143">
        <f t="shared" si="7"/>
        <v>0</v>
      </c>
      <c r="BB11" s="145">
        <f t="shared" si="7"/>
        <v>0</v>
      </c>
      <c r="BC11" s="145">
        <f t="shared" si="7"/>
        <v>0</v>
      </c>
      <c r="BD11" s="145">
        <f t="shared" si="8"/>
        <v>0</v>
      </c>
      <c r="BE11" s="145">
        <f t="shared" si="8"/>
        <v>0</v>
      </c>
      <c r="BF11" s="145">
        <f t="shared" si="8"/>
        <v>0</v>
      </c>
      <c r="BG11" s="143" t="e">
        <f t="shared" si="9"/>
        <v>#VALUE!</v>
      </c>
      <c r="BH11" s="145" t="e">
        <f t="shared" si="9"/>
        <v>#VALUE!</v>
      </c>
      <c r="BI11" s="146" t="e">
        <f t="shared" si="9"/>
        <v>#VALUE!</v>
      </c>
      <c r="BJ11" s="143">
        <f t="shared" si="10"/>
        <v>0</v>
      </c>
      <c r="BK11" s="145">
        <f t="shared" si="10"/>
        <v>0</v>
      </c>
      <c r="BL11" s="145">
        <f t="shared" si="10"/>
        <v>0</v>
      </c>
      <c r="BM11" s="145">
        <f t="shared" si="11"/>
        <v>0</v>
      </c>
      <c r="BN11" s="145">
        <f t="shared" si="11"/>
        <v>0</v>
      </c>
      <c r="BO11" s="145">
        <f t="shared" si="11"/>
        <v>0</v>
      </c>
      <c r="BP11" s="143" t="e">
        <f t="shared" si="12"/>
        <v>#VALUE!</v>
      </c>
      <c r="BQ11" s="145" t="e">
        <f t="shared" si="12"/>
        <v>#VALUE!</v>
      </c>
      <c r="BR11" s="146" t="e">
        <f t="shared" si="12"/>
        <v>#VALUE!</v>
      </c>
      <c r="BT11" s="143" t="e">
        <f t="shared" ref="BT11:CH50" si="25">(BT$6+((BT$5-BT$6)/(1+EXP((($A11-BT$8)/BT$7)))))*$M11</f>
        <v>#VALUE!</v>
      </c>
      <c r="BU11" s="146" t="e">
        <f t="shared" si="25"/>
        <v>#VALUE!</v>
      </c>
      <c r="BV11" s="146" t="e">
        <f t="shared" si="25"/>
        <v>#VALUE!</v>
      </c>
      <c r="BW11" s="143" t="e">
        <f t="shared" si="25"/>
        <v>#VALUE!</v>
      </c>
      <c r="BX11" s="146" t="e">
        <f t="shared" si="25"/>
        <v>#VALUE!</v>
      </c>
      <c r="BY11" s="146" t="e">
        <f t="shared" si="25"/>
        <v>#VALUE!</v>
      </c>
      <c r="BZ11" s="143" t="e">
        <f t="shared" si="25"/>
        <v>#VALUE!</v>
      </c>
      <c r="CA11" s="146" t="e">
        <f t="shared" si="25"/>
        <v>#VALUE!</v>
      </c>
      <c r="CB11" s="146" t="e">
        <f t="shared" si="25"/>
        <v>#VALUE!</v>
      </c>
      <c r="CC11" s="143" t="e">
        <f t="shared" si="25"/>
        <v>#VALUE!</v>
      </c>
      <c r="CD11" s="146" t="e">
        <f t="shared" si="25"/>
        <v>#VALUE!</v>
      </c>
      <c r="CE11" s="146" t="e">
        <f t="shared" si="25"/>
        <v>#VALUE!</v>
      </c>
      <c r="CF11" s="143" t="e">
        <f t="shared" si="25"/>
        <v>#VALUE!</v>
      </c>
      <c r="CG11" s="146" t="e">
        <f t="shared" si="25"/>
        <v>#VALUE!</v>
      </c>
      <c r="CH11" s="146" t="e">
        <f t="shared" si="25"/>
        <v>#VALUE!</v>
      </c>
      <c r="CJ11" s="147" t="e">
        <f>BT11*'CT Market Penetration Worksheet'!$F$10</f>
        <v>#VALUE!</v>
      </c>
      <c r="CK11" s="148" t="e">
        <f>BU11*'CT Market Penetration Worksheet'!$F$10</f>
        <v>#VALUE!</v>
      </c>
      <c r="CL11" s="148" t="e">
        <f>BV11*'CT Market Penetration Worksheet'!$F$10</f>
        <v>#VALUE!</v>
      </c>
      <c r="CM11" s="147" t="e">
        <f>BW11*'CT Market Penetration Worksheet'!$F$16</f>
        <v>#VALUE!</v>
      </c>
      <c r="CN11" s="148" t="e">
        <f>BX11*'CT Market Penetration Worksheet'!$F$16</f>
        <v>#VALUE!</v>
      </c>
      <c r="CO11" s="148" t="e">
        <f>BY11*'CT Market Penetration Worksheet'!$F$16</f>
        <v>#VALUE!</v>
      </c>
      <c r="CP11" s="147" t="e">
        <f>BZ11*'CT Market Penetration Worksheet'!$F$22</f>
        <v>#VALUE!</v>
      </c>
      <c r="CQ11" s="148" t="e">
        <f>CA11*'CT Market Penetration Worksheet'!$F$22</f>
        <v>#VALUE!</v>
      </c>
      <c r="CR11" s="148" t="e">
        <f>CB11*'CT Market Penetration Worksheet'!$F$22</f>
        <v>#VALUE!</v>
      </c>
      <c r="CS11" s="147" t="e">
        <f>CC11*'CT Market Penetration Worksheet'!$F$28</f>
        <v>#VALUE!</v>
      </c>
      <c r="CT11" s="148" t="e">
        <f>CD11*'CT Market Penetration Worksheet'!$F$28</f>
        <v>#VALUE!</v>
      </c>
      <c r="CU11" s="148" t="e">
        <f>CE11*'CT Market Penetration Worksheet'!$F$28</f>
        <v>#VALUE!</v>
      </c>
      <c r="CV11" s="147" t="e">
        <f t="shared" ref="CV11:CV50" si="26">CJ11+CM11+CP11+CS11</f>
        <v>#VALUE!</v>
      </c>
      <c r="CW11" s="148" t="e">
        <f t="shared" ref="CW11:CW50" si="27">CK11+CN11+CQ11+CT11</f>
        <v>#VALUE!</v>
      </c>
      <c r="CX11" s="148" t="e">
        <f t="shared" ref="CX11:CX49" si="28">CL11+CO11+CR11+CU11</f>
        <v>#VALUE!</v>
      </c>
      <c r="CZ11" s="125" t="e">
        <f t="shared" ref="CZ11:CZ50" si="29">CF11/500</f>
        <v>#VALUE!</v>
      </c>
      <c r="DA11" s="125" t="e">
        <f t="shared" ref="DA11:DD50" si="30">$CZ11*DA$6</f>
        <v>#VALUE!</v>
      </c>
      <c r="DB11" s="125" t="e">
        <f t="shared" si="15"/>
        <v>#VALUE!</v>
      </c>
      <c r="DC11" s="125" t="e">
        <f t="shared" si="15"/>
        <v>#VALUE!</v>
      </c>
      <c r="DD11" s="125" t="e">
        <f t="shared" si="15"/>
        <v>#VALUE!</v>
      </c>
      <c r="DF11" s="125" t="e">
        <f t="shared" ref="DF11:DF50" si="31">DA11*DF$5</f>
        <v>#VALUE!</v>
      </c>
      <c r="DG11" s="125" t="e">
        <f t="shared" ref="DG11:DG50" si="32">DB11*DG$5</f>
        <v>#VALUE!</v>
      </c>
      <c r="DH11" s="125" t="e">
        <f t="shared" ref="DH11:DH50" si="33">DC11*DH$5</f>
        <v>#VALUE!</v>
      </c>
      <c r="DI11" s="125" t="e">
        <f t="shared" ref="DI11:DI50" si="34">DD11*DI$5</f>
        <v>#VALUE!</v>
      </c>
      <c r="DJ11" s="125" t="e">
        <f t="shared" ref="DJ11:DJ50" si="35">SUM(DF11:DI11)</f>
        <v>#VALUE!</v>
      </c>
    </row>
    <row r="12" spans="1:114" s="125" customFormat="1" x14ac:dyDescent="0.35">
      <c r="A12" s="140">
        <f t="shared" ref="A12:A50" si="36">A11+1</f>
        <v>-8</v>
      </c>
      <c r="B12" s="141">
        <f t="shared" si="17"/>
        <v>0</v>
      </c>
      <c r="C12" s="141">
        <f t="shared" si="17"/>
        <v>0</v>
      </c>
      <c r="D12" s="141">
        <f t="shared" si="18"/>
        <v>0</v>
      </c>
      <c r="E12" s="141">
        <f t="shared" si="17"/>
        <v>0</v>
      </c>
      <c r="F12" s="141">
        <f t="shared" si="17"/>
        <v>0</v>
      </c>
      <c r="G12" s="141">
        <f t="shared" si="19"/>
        <v>0</v>
      </c>
      <c r="H12" s="141">
        <f t="shared" si="17"/>
        <v>0</v>
      </c>
      <c r="I12" s="141">
        <f t="shared" si="17"/>
        <v>0</v>
      </c>
      <c r="J12" s="141">
        <f t="shared" si="20"/>
        <v>0</v>
      </c>
      <c r="K12" s="141">
        <f t="shared" si="17"/>
        <v>0</v>
      </c>
      <c r="L12" s="141">
        <f t="shared" si="17"/>
        <v>0</v>
      </c>
      <c r="M12" s="141">
        <f t="shared" si="21"/>
        <v>0</v>
      </c>
      <c r="N12" s="141">
        <f t="shared" si="17"/>
        <v>0</v>
      </c>
      <c r="O12" s="141">
        <f t="shared" si="17"/>
        <v>0</v>
      </c>
      <c r="P12" s="141">
        <f t="shared" si="22"/>
        <v>0</v>
      </c>
      <c r="Q12" s="143">
        <f>(Q$6+((Q$5-Q$6)/(1+EXP((($A12-Q$8)/Q$7)))))*$B12</f>
        <v>0</v>
      </c>
      <c r="R12" s="144">
        <f>(R$6+((R$5-R$6)/(1+EXP((($A12-R$8)/R$7)))))*$B12</f>
        <v>0</v>
      </c>
      <c r="S12" s="145">
        <f t="shared" si="23"/>
        <v>0</v>
      </c>
      <c r="T12" s="145">
        <f t="shared" si="23"/>
        <v>0</v>
      </c>
      <c r="U12" s="145">
        <f t="shared" si="23"/>
        <v>0</v>
      </c>
      <c r="V12" s="145">
        <f t="shared" si="23"/>
        <v>0</v>
      </c>
      <c r="W12" s="143" t="e">
        <f t="shared" si="23"/>
        <v>#VALUE!</v>
      </c>
      <c r="X12" s="145" t="e">
        <f t="shared" si="23"/>
        <v>#VALUE!</v>
      </c>
      <c r="Y12" s="146" t="e">
        <f t="shared" si="23"/>
        <v>#VALUE!</v>
      </c>
      <c r="Z12" s="143">
        <f t="shared" si="23"/>
        <v>0</v>
      </c>
      <c r="AA12" s="145">
        <f t="shared" si="23"/>
        <v>0</v>
      </c>
      <c r="AB12" s="145">
        <f t="shared" si="23"/>
        <v>0</v>
      </c>
      <c r="AC12" s="145">
        <f t="shared" si="23"/>
        <v>0</v>
      </c>
      <c r="AD12" s="145">
        <f t="shared" si="23"/>
        <v>0</v>
      </c>
      <c r="AE12" s="145">
        <f t="shared" si="23"/>
        <v>0</v>
      </c>
      <c r="AF12" s="143" t="e">
        <f t="shared" si="23"/>
        <v>#VALUE!</v>
      </c>
      <c r="AG12" s="145" t="e">
        <f t="shared" si="23"/>
        <v>#VALUE!</v>
      </c>
      <c r="AH12" s="146" t="e">
        <f t="shared" si="23"/>
        <v>#VALUE!</v>
      </c>
      <c r="AI12" s="143">
        <f t="shared" si="23"/>
        <v>0</v>
      </c>
      <c r="AJ12" s="145">
        <f t="shared" si="23"/>
        <v>0</v>
      </c>
      <c r="AK12" s="145">
        <f t="shared" si="23"/>
        <v>0</v>
      </c>
      <c r="AL12" s="145">
        <f t="shared" si="23"/>
        <v>0</v>
      </c>
      <c r="AM12" s="145">
        <f t="shared" si="23"/>
        <v>0</v>
      </c>
      <c r="AN12" s="145">
        <f t="shared" si="23"/>
        <v>0</v>
      </c>
      <c r="AO12" s="143" t="e">
        <f t="shared" si="23"/>
        <v>#VALUE!</v>
      </c>
      <c r="AP12" s="145" t="e">
        <f t="shared" si="23"/>
        <v>#VALUE!</v>
      </c>
      <c r="AQ12" s="146" t="e">
        <f t="shared" si="23"/>
        <v>#VALUE!</v>
      </c>
      <c r="AR12" s="143">
        <f>$B12-Q12</f>
        <v>0</v>
      </c>
      <c r="AS12" s="145">
        <f t="shared" si="4"/>
        <v>0</v>
      </c>
      <c r="AT12" s="145">
        <f>$B12-S12</f>
        <v>0</v>
      </c>
      <c r="AU12" s="145">
        <f t="shared" si="5"/>
        <v>0</v>
      </c>
      <c r="AV12" s="145">
        <f t="shared" si="5"/>
        <v>0</v>
      </c>
      <c r="AW12" s="145">
        <f t="shared" si="5"/>
        <v>0</v>
      </c>
      <c r="AX12" s="143" t="e">
        <f t="shared" si="6"/>
        <v>#VALUE!</v>
      </c>
      <c r="AY12" s="145" t="e">
        <f t="shared" si="6"/>
        <v>#VALUE!</v>
      </c>
      <c r="AZ12" s="146" t="e">
        <f t="shared" si="6"/>
        <v>#VALUE!</v>
      </c>
      <c r="BA12" s="143">
        <f t="shared" si="7"/>
        <v>0</v>
      </c>
      <c r="BB12" s="145">
        <f t="shared" si="7"/>
        <v>0</v>
      </c>
      <c r="BC12" s="145">
        <f t="shared" si="7"/>
        <v>0</v>
      </c>
      <c r="BD12" s="145">
        <f t="shared" si="8"/>
        <v>0</v>
      </c>
      <c r="BE12" s="145">
        <f t="shared" si="8"/>
        <v>0</v>
      </c>
      <c r="BF12" s="145">
        <f t="shared" si="8"/>
        <v>0</v>
      </c>
      <c r="BG12" s="143" t="e">
        <f t="shared" si="9"/>
        <v>#VALUE!</v>
      </c>
      <c r="BH12" s="145" t="e">
        <f t="shared" si="9"/>
        <v>#VALUE!</v>
      </c>
      <c r="BI12" s="146" t="e">
        <f t="shared" si="9"/>
        <v>#VALUE!</v>
      </c>
      <c r="BJ12" s="143">
        <f t="shared" si="10"/>
        <v>0</v>
      </c>
      <c r="BK12" s="145">
        <f t="shared" si="10"/>
        <v>0</v>
      </c>
      <c r="BL12" s="145">
        <f t="shared" si="10"/>
        <v>0</v>
      </c>
      <c r="BM12" s="145">
        <f t="shared" si="11"/>
        <v>0</v>
      </c>
      <c r="BN12" s="145">
        <f t="shared" si="11"/>
        <v>0</v>
      </c>
      <c r="BO12" s="145">
        <f t="shared" si="11"/>
        <v>0</v>
      </c>
      <c r="BP12" s="143" t="e">
        <f t="shared" si="12"/>
        <v>#VALUE!</v>
      </c>
      <c r="BQ12" s="145" t="e">
        <f t="shared" si="12"/>
        <v>#VALUE!</v>
      </c>
      <c r="BR12" s="146" t="e">
        <f t="shared" si="12"/>
        <v>#VALUE!</v>
      </c>
      <c r="BT12" s="143" t="e">
        <f t="shared" si="25"/>
        <v>#VALUE!</v>
      </c>
      <c r="BU12" s="146" t="e">
        <f t="shared" si="25"/>
        <v>#VALUE!</v>
      </c>
      <c r="BV12" s="146" t="e">
        <f t="shared" si="25"/>
        <v>#VALUE!</v>
      </c>
      <c r="BW12" s="143" t="e">
        <f t="shared" si="25"/>
        <v>#VALUE!</v>
      </c>
      <c r="BX12" s="146" t="e">
        <f t="shared" si="25"/>
        <v>#VALUE!</v>
      </c>
      <c r="BY12" s="146" t="e">
        <f t="shared" si="25"/>
        <v>#VALUE!</v>
      </c>
      <c r="BZ12" s="143" t="e">
        <f t="shared" si="25"/>
        <v>#VALUE!</v>
      </c>
      <c r="CA12" s="146" t="e">
        <f t="shared" si="25"/>
        <v>#VALUE!</v>
      </c>
      <c r="CB12" s="146" t="e">
        <f t="shared" si="25"/>
        <v>#VALUE!</v>
      </c>
      <c r="CC12" s="143" t="e">
        <f t="shared" si="25"/>
        <v>#VALUE!</v>
      </c>
      <c r="CD12" s="146" t="e">
        <f t="shared" si="25"/>
        <v>#VALUE!</v>
      </c>
      <c r="CE12" s="146" t="e">
        <f t="shared" si="25"/>
        <v>#VALUE!</v>
      </c>
      <c r="CF12" s="143" t="e">
        <f t="shared" si="25"/>
        <v>#VALUE!</v>
      </c>
      <c r="CG12" s="146" t="e">
        <f t="shared" si="25"/>
        <v>#VALUE!</v>
      </c>
      <c r="CH12" s="146" t="e">
        <f t="shared" si="25"/>
        <v>#VALUE!</v>
      </c>
      <c r="CJ12" s="147" t="e">
        <f>BT12*'CT Market Penetration Worksheet'!$F$10</f>
        <v>#VALUE!</v>
      </c>
      <c r="CK12" s="148" t="e">
        <f>BU12*'CT Market Penetration Worksheet'!$F$10</f>
        <v>#VALUE!</v>
      </c>
      <c r="CL12" s="148" t="e">
        <f>BV12*'CT Market Penetration Worksheet'!$F$10</f>
        <v>#VALUE!</v>
      </c>
      <c r="CM12" s="147" t="e">
        <f>BW12*'CT Market Penetration Worksheet'!$F$16</f>
        <v>#VALUE!</v>
      </c>
      <c r="CN12" s="148" t="e">
        <f>BX12*'CT Market Penetration Worksheet'!$F$16</f>
        <v>#VALUE!</v>
      </c>
      <c r="CO12" s="148" t="e">
        <f>BY12*'CT Market Penetration Worksheet'!$F$16</f>
        <v>#VALUE!</v>
      </c>
      <c r="CP12" s="147" t="e">
        <f>BZ12*'CT Market Penetration Worksheet'!$F$22</f>
        <v>#VALUE!</v>
      </c>
      <c r="CQ12" s="148" t="e">
        <f>CA12*'CT Market Penetration Worksheet'!$F$22</f>
        <v>#VALUE!</v>
      </c>
      <c r="CR12" s="148" t="e">
        <f>CB12*'CT Market Penetration Worksheet'!$F$22</f>
        <v>#VALUE!</v>
      </c>
      <c r="CS12" s="147" t="e">
        <f>CC12*'CT Market Penetration Worksheet'!$F$28</f>
        <v>#VALUE!</v>
      </c>
      <c r="CT12" s="148" t="e">
        <f>CD12*'CT Market Penetration Worksheet'!$F$28</f>
        <v>#VALUE!</v>
      </c>
      <c r="CU12" s="148" t="e">
        <f>CE12*'CT Market Penetration Worksheet'!$F$28</f>
        <v>#VALUE!</v>
      </c>
      <c r="CV12" s="147" t="e">
        <f t="shared" si="26"/>
        <v>#VALUE!</v>
      </c>
      <c r="CW12" s="148" t="e">
        <f t="shared" si="27"/>
        <v>#VALUE!</v>
      </c>
      <c r="CX12" s="148" t="e">
        <f t="shared" si="28"/>
        <v>#VALUE!</v>
      </c>
      <c r="CZ12" s="125" t="e">
        <f t="shared" si="29"/>
        <v>#VALUE!</v>
      </c>
      <c r="DA12" s="125" t="e">
        <f t="shared" si="30"/>
        <v>#VALUE!</v>
      </c>
      <c r="DB12" s="125" t="e">
        <f t="shared" si="15"/>
        <v>#VALUE!</v>
      </c>
      <c r="DC12" s="125" t="e">
        <f t="shared" si="15"/>
        <v>#VALUE!</v>
      </c>
      <c r="DD12" s="125" t="e">
        <f t="shared" si="15"/>
        <v>#VALUE!</v>
      </c>
      <c r="DF12" s="125" t="e">
        <f t="shared" si="31"/>
        <v>#VALUE!</v>
      </c>
      <c r="DG12" s="125" t="e">
        <f t="shared" si="32"/>
        <v>#VALUE!</v>
      </c>
      <c r="DH12" s="125" t="e">
        <f t="shared" si="33"/>
        <v>#VALUE!</v>
      </c>
      <c r="DI12" s="125" t="e">
        <f t="shared" si="34"/>
        <v>#VALUE!</v>
      </c>
      <c r="DJ12" s="125" t="e">
        <f t="shared" si="35"/>
        <v>#VALUE!</v>
      </c>
    </row>
    <row r="13" spans="1:114" s="125" customFormat="1" x14ac:dyDescent="0.35">
      <c r="A13" s="140">
        <f t="shared" si="36"/>
        <v>-7</v>
      </c>
      <c r="B13" s="141">
        <f t="shared" si="17"/>
        <v>0</v>
      </c>
      <c r="C13" s="141">
        <f t="shared" si="17"/>
        <v>0</v>
      </c>
      <c r="D13" s="141">
        <f t="shared" si="18"/>
        <v>0</v>
      </c>
      <c r="E13" s="141">
        <f t="shared" si="17"/>
        <v>0</v>
      </c>
      <c r="F13" s="141">
        <f t="shared" si="17"/>
        <v>0</v>
      </c>
      <c r="G13" s="141">
        <f t="shared" si="19"/>
        <v>0</v>
      </c>
      <c r="H13" s="141">
        <f t="shared" si="17"/>
        <v>0</v>
      </c>
      <c r="I13" s="141">
        <f t="shared" si="17"/>
        <v>0</v>
      </c>
      <c r="J13" s="141">
        <f t="shared" si="20"/>
        <v>0</v>
      </c>
      <c r="K13" s="141">
        <f t="shared" si="17"/>
        <v>0</v>
      </c>
      <c r="L13" s="141">
        <f t="shared" si="17"/>
        <v>0</v>
      </c>
      <c r="M13" s="141">
        <f t="shared" si="21"/>
        <v>0</v>
      </c>
      <c r="N13" s="141">
        <f t="shared" si="17"/>
        <v>0</v>
      </c>
      <c r="O13" s="141">
        <f t="shared" si="17"/>
        <v>0</v>
      </c>
      <c r="P13" s="141">
        <f t="shared" si="22"/>
        <v>0</v>
      </c>
      <c r="Q13" s="143">
        <f t="shared" ref="Q13:AF50" si="37">(Q$6+((Q$5-Q$6)/(1+EXP((($A13-Q$8)/Q$7)))))*$B13</f>
        <v>0</v>
      </c>
      <c r="R13" s="144">
        <f t="shared" si="37"/>
        <v>0</v>
      </c>
      <c r="S13" s="145">
        <f t="shared" si="37"/>
        <v>0</v>
      </c>
      <c r="T13" s="145">
        <f t="shared" si="37"/>
        <v>0</v>
      </c>
      <c r="U13" s="145">
        <f t="shared" si="37"/>
        <v>0</v>
      </c>
      <c r="V13" s="145">
        <f t="shared" si="37"/>
        <v>0</v>
      </c>
      <c r="W13" s="143" t="e">
        <f t="shared" si="37"/>
        <v>#VALUE!</v>
      </c>
      <c r="X13" s="145" t="e">
        <f t="shared" si="37"/>
        <v>#VALUE!</v>
      </c>
      <c r="Y13" s="146" t="e">
        <f t="shared" si="37"/>
        <v>#VALUE!</v>
      </c>
      <c r="Z13" s="143">
        <f t="shared" si="37"/>
        <v>0</v>
      </c>
      <c r="AA13" s="145">
        <f t="shared" si="37"/>
        <v>0</v>
      </c>
      <c r="AB13" s="145">
        <f t="shared" si="37"/>
        <v>0</v>
      </c>
      <c r="AC13" s="145">
        <f t="shared" si="37"/>
        <v>0</v>
      </c>
      <c r="AD13" s="145">
        <f t="shared" si="37"/>
        <v>0</v>
      </c>
      <c r="AE13" s="145">
        <f t="shared" si="37"/>
        <v>0</v>
      </c>
      <c r="AF13" s="143" t="e">
        <f t="shared" si="37"/>
        <v>#VALUE!</v>
      </c>
      <c r="AG13" s="145" t="e">
        <f t="shared" ref="AG13:AQ13" si="38">(AG$6+((AG$5-AG$6)/(1+EXP((($A13-AG$8)/AG$7)))))*$B13</f>
        <v>#VALUE!</v>
      </c>
      <c r="AH13" s="146" t="e">
        <f t="shared" si="38"/>
        <v>#VALUE!</v>
      </c>
      <c r="AI13" s="143">
        <f t="shared" si="38"/>
        <v>0</v>
      </c>
      <c r="AJ13" s="145">
        <f t="shared" si="38"/>
        <v>0</v>
      </c>
      <c r="AK13" s="145">
        <f t="shared" si="38"/>
        <v>0</v>
      </c>
      <c r="AL13" s="145">
        <f t="shared" si="38"/>
        <v>0</v>
      </c>
      <c r="AM13" s="145">
        <f t="shared" si="38"/>
        <v>0</v>
      </c>
      <c r="AN13" s="145">
        <f t="shared" si="38"/>
        <v>0</v>
      </c>
      <c r="AO13" s="143" t="e">
        <f t="shared" si="38"/>
        <v>#VALUE!</v>
      </c>
      <c r="AP13" s="145" t="e">
        <f t="shared" si="38"/>
        <v>#VALUE!</v>
      </c>
      <c r="AQ13" s="146" t="e">
        <f t="shared" si="38"/>
        <v>#VALUE!</v>
      </c>
      <c r="AR13" s="143">
        <f t="shared" si="24"/>
        <v>0</v>
      </c>
      <c r="AS13" s="145">
        <f t="shared" si="4"/>
        <v>0</v>
      </c>
      <c r="AT13" s="145">
        <f t="shared" si="4"/>
        <v>0</v>
      </c>
      <c r="AU13" s="145">
        <f t="shared" si="5"/>
        <v>0</v>
      </c>
      <c r="AV13" s="145">
        <f t="shared" si="5"/>
        <v>0</v>
      </c>
      <c r="AW13" s="145">
        <f t="shared" si="5"/>
        <v>0</v>
      </c>
      <c r="AX13" s="143" t="e">
        <f t="shared" si="6"/>
        <v>#VALUE!</v>
      </c>
      <c r="AY13" s="145" t="e">
        <f t="shared" si="6"/>
        <v>#VALUE!</v>
      </c>
      <c r="AZ13" s="146" t="e">
        <f t="shared" si="6"/>
        <v>#VALUE!</v>
      </c>
      <c r="BA13" s="143">
        <f t="shared" si="7"/>
        <v>0</v>
      </c>
      <c r="BB13" s="145">
        <f t="shared" si="7"/>
        <v>0</v>
      </c>
      <c r="BC13" s="145">
        <f t="shared" si="7"/>
        <v>0</v>
      </c>
      <c r="BD13" s="145">
        <f t="shared" si="8"/>
        <v>0</v>
      </c>
      <c r="BE13" s="145">
        <f t="shared" si="8"/>
        <v>0</v>
      </c>
      <c r="BF13" s="145">
        <f t="shared" si="8"/>
        <v>0</v>
      </c>
      <c r="BG13" s="143" t="e">
        <f t="shared" si="9"/>
        <v>#VALUE!</v>
      </c>
      <c r="BH13" s="145" t="e">
        <f t="shared" si="9"/>
        <v>#VALUE!</v>
      </c>
      <c r="BI13" s="146" t="e">
        <f t="shared" si="9"/>
        <v>#VALUE!</v>
      </c>
      <c r="BJ13" s="143">
        <f t="shared" si="10"/>
        <v>0</v>
      </c>
      <c r="BK13" s="145">
        <f t="shared" si="10"/>
        <v>0</v>
      </c>
      <c r="BL13" s="145">
        <f t="shared" si="10"/>
        <v>0</v>
      </c>
      <c r="BM13" s="145">
        <f t="shared" si="11"/>
        <v>0</v>
      </c>
      <c r="BN13" s="145">
        <f t="shared" si="11"/>
        <v>0</v>
      </c>
      <c r="BO13" s="145">
        <f t="shared" si="11"/>
        <v>0</v>
      </c>
      <c r="BP13" s="143" t="e">
        <f t="shared" si="12"/>
        <v>#VALUE!</v>
      </c>
      <c r="BQ13" s="145" t="e">
        <f t="shared" si="12"/>
        <v>#VALUE!</v>
      </c>
      <c r="BR13" s="146" t="e">
        <f t="shared" si="12"/>
        <v>#VALUE!</v>
      </c>
      <c r="BT13" s="143" t="e">
        <f t="shared" si="25"/>
        <v>#VALUE!</v>
      </c>
      <c r="BU13" s="146" t="e">
        <f t="shared" si="25"/>
        <v>#VALUE!</v>
      </c>
      <c r="BV13" s="146" t="e">
        <f t="shared" si="25"/>
        <v>#VALUE!</v>
      </c>
      <c r="BW13" s="143" t="e">
        <f t="shared" si="25"/>
        <v>#VALUE!</v>
      </c>
      <c r="BX13" s="146" t="e">
        <f t="shared" si="25"/>
        <v>#VALUE!</v>
      </c>
      <c r="BY13" s="146" t="e">
        <f t="shared" si="25"/>
        <v>#VALUE!</v>
      </c>
      <c r="BZ13" s="143" t="e">
        <f t="shared" si="25"/>
        <v>#VALUE!</v>
      </c>
      <c r="CA13" s="146" t="e">
        <f t="shared" si="25"/>
        <v>#VALUE!</v>
      </c>
      <c r="CB13" s="146" t="e">
        <f t="shared" si="25"/>
        <v>#VALUE!</v>
      </c>
      <c r="CC13" s="143" t="e">
        <f t="shared" si="25"/>
        <v>#VALUE!</v>
      </c>
      <c r="CD13" s="146" t="e">
        <f t="shared" si="25"/>
        <v>#VALUE!</v>
      </c>
      <c r="CE13" s="146" t="e">
        <f t="shared" si="25"/>
        <v>#VALUE!</v>
      </c>
      <c r="CF13" s="143" t="e">
        <f t="shared" si="25"/>
        <v>#VALUE!</v>
      </c>
      <c r="CG13" s="146" t="e">
        <f t="shared" si="25"/>
        <v>#VALUE!</v>
      </c>
      <c r="CH13" s="146" t="e">
        <f t="shared" si="25"/>
        <v>#VALUE!</v>
      </c>
      <c r="CJ13" s="147" t="e">
        <f>BT13*'CT Market Penetration Worksheet'!$F$10</f>
        <v>#VALUE!</v>
      </c>
      <c r="CK13" s="148" t="e">
        <f>BU13*'CT Market Penetration Worksheet'!$F$10</f>
        <v>#VALUE!</v>
      </c>
      <c r="CL13" s="148" t="e">
        <f>BV13*'CT Market Penetration Worksheet'!$F$10</f>
        <v>#VALUE!</v>
      </c>
      <c r="CM13" s="147" t="e">
        <f>BW13*'CT Market Penetration Worksheet'!$F$16</f>
        <v>#VALUE!</v>
      </c>
      <c r="CN13" s="148" t="e">
        <f>BX13*'CT Market Penetration Worksheet'!$F$16</f>
        <v>#VALUE!</v>
      </c>
      <c r="CO13" s="148" t="e">
        <f>BY13*'CT Market Penetration Worksheet'!$F$16</f>
        <v>#VALUE!</v>
      </c>
      <c r="CP13" s="147" t="e">
        <f>BZ13*'CT Market Penetration Worksheet'!$F$22</f>
        <v>#VALUE!</v>
      </c>
      <c r="CQ13" s="148" t="e">
        <f>CA13*'CT Market Penetration Worksheet'!$F$22</f>
        <v>#VALUE!</v>
      </c>
      <c r="CR13" s="148" t="e">
        <f>CB13*'CT Market Penetration Worksheet'!$F$22</f>
        <v>#VALUE!</v>
      </c>
      <c r="CS13" s="147" t="e">
        <f>CC13*'CT Market Penetration Worksheet'!$F$28</f>
        <v>#VALUE!</v>
      </c>
      <c r="CT13" s="148" t="e">
        <f>CD13*'CT Market Penetration Worksheet'!$F$28</f>
        <v>#VALUE!</v>
      </c>
      <c r="CU13" s="148" t="e">
        <f>CE13*'CT Market Penetration Worksheet'!$F$28</f>
        <v>#VALUE!</v>
      </c>
      <c r="CV13" s="147" t="e">
        <f t="shared" si="26"/>
        <v>#VALUE!</v>
      </c>
      <c r="CW13" s="148" t="e">
        <f t="shared" si="27"/>
        <v>#VALUE!</v>
      </c>
      <c r="CX13" s="148" t="e">
        <f t="shared" si="28"/>
        <v>#VALUE!</v>
      </c>
      <c r="CZ13" s="125" t="e">
        <f t="shared" si="29"/>
        <v>#VALUE!</v>
      </c>
      <c r="DA13" s="125" t="e">
        <f t="shared" si="30"/>
        <v>#VALUE!</v>
      </c>
      <c r="DB13" s="125" t="e">
        <f t="shared" si="15"/>
        <v>#VALUE!</v>
      </c>
      <c r="DC13" s="125" t="e">
        <f t="shared" si="15"/>
        <v>#VALUE!</v>
      </c>
      <c r="DD13" s="125" t="e">
        <f t="shared" si="15"/>
        <v>#VALUE!</v>
      </c>
      <c r="DF13" s="125" t="e">
        <f t="shared" si="31"/>
        <v>#VALUE!</v>
      </c>
      <c r="DG13" s="125" t="e">
        <f t="shared" si="32"/>
        <v>#VALUE!</v>
      </c>
      <c r="DH13" s="125" t="e">
        <f t="shared" si="33"/>
        <v>#VALUE!</v>
      </c>
      <c r="DI13" s="125" t="e">
        <f t="shared" si="34"/>
        <v>#VALUE!</v>
      </c>
      <c r="DJ13" s="125" t="e">
        <f t="shared" si="35"/>
        <v>#VALUE!</v>
      </c>
    </row>
    <row r="14" spans="1:114" s="125" customFormat="1" x14ac:dyDescent="0.35">
      <c r="A14" s="140">
        <f t="shared" si="36"/>
        <v>-6</v>
      </c>
      <c r="B14" s="141">
        <f t="shared" si="17"/>
        <v>0</v>
      </c>
      <c r="C14" s="141">
        <f t="shared" si="17"/>
        <v>0</v>
      </c>
      <c r="D14" s="141">
        <f t="shared" si="18"/>
        <v>0</v>
      </c>
      <c r="E14" s="141">
        <f t="shared" si="17"/>
        <v>0</v>
      </c>
      <c r="F14" s="141">
        <f t="shared" si="17"/>
        <v>0</v>
      </c>
      <c r="G14" s="141">
        <f t="shared" si="19"/>
        <v>0</v>
      </c>
      <c r="H14" s="141">
        <f t="shared" si="17"/>
        <v>0</v>
      </c>
      <c r="I14" s="141">
        <f t="shared" si="17"/>
        <v>0</v>
      </c>
      <c r="J14" s="141">
        <f t="shared" si="20"/>
        <v>0</v>
      </c>
      <c r="K14" s="141">
        <f t="shared" si="17"/>
        <v>0</v>
      </c>
      <c r="L14" s="141">
        <f t="shared" si="17"/>
        <v>0</v>
      </c>
      <c r="M14" s="141">
        <f t="shared" si="21"/>
        <v>0</v>
      </c>
      <c r="N14" s="141">
        <f t="shared" si="17"/>
        <v>0</v>
      </c>
      <c r="O14" s="141">
        <f t="shared" si="17"/>
        <v>0</v>
      </c>
      <c r="P14" s="141">
        <f t="shared" si="22"/>
        <v>0</v>
      </c>
      <c r="Q14" s="143">
        <f t="shared" si="37"/>
        <v>0</v>
      </c>
      <c r="R14" s="144">
        <f t="shared" ref="R14:AQ17" si="39">(R$6+((R$5-R$6)/(1+EXP((($A14-R$8)/R$7)))))*$B14</f>
        <v>0</v>
      </c>
      <c r="S14" s="145">
        <f t="shared" si="39"/>
        <v>0</v>
      </c>
      <c r="T14" s="145">
        <f t="shared" si="39"/>
        <v>0</v>
      </c>
      <c r="U14" s="145">
        <f t="shared" si="39"/>
        <v>0</v>
      </c>
      <c r="V14" s="145">
        <f t="shared" si="39"/>
        <v>0</v>
      </c>
      <c r="W14" s="143" t="e">
        <f t="shared" si="39"/>
        <v>#VALUE!</v>
      </c>
      <c r="X14" s="145" t="e">
        <f t="shared" si="39"/>
        <v>#VALUE!</v>
      </c>
      <c r="Y14" s="146" t="e">
        <f t="shared" si="39"/>
        <v>#VALUE!</v>
      </c>
      <c r="Z14" s="143">
        <f t="shared" si="39"/>
        <v>0</v>
      </c>
      <c r="AA14" s="145">
        <f t="shared" si="39"/>
        <v>0</v>
      </c>
      <c r="AB14" s="145">
        <f t="shared" si="39"/>
        <v>0</v>
      </c>
      <c r="AC14" s="145">
        <f t="shared" si="39"/>
        <v>0</v>
      </c>
      <c r="AD14" s="145">
        <f t="shared" si="39"/>
        <v>0</v>
      </c>
      <c r="AE14" s="145">
        <f t="shared" si="39"/>
        <v>0</v>
      </c>
      <c r="AF14" s="143" t="e">
        <f t="shared" si="39"/>
        <v>#VALUE!</v>
      </c>
      <c r="AG14" s="145" t="e">
        <f t="shared" si="39"/>
        <v>#VALUE!</v>
      </c>
      <c r="AH14" s="146" t="e">
        <f t="shared" si="39"/>
        <v>#VALUE!</v>
      </c>
      <c r="AI14" s="143">
        <f t="shared" si="39"/>
        <v>0</v>
      </c>
      <c r="AJ14" s="145">
        <f t="shared" si="39"/>
        <v>0</v>
      </c>
      <c r="AK14" s="145">
        <f t="shared" si="39"/>
        <v>0</v>
      </c>
      <c r="AL14" s="145">
        <f t="shared" si="39"/>
        <v>0</v>
      </c>
      <c r="AM14" s="145">
        <f t="shared" si="39"/>
        <v>0</v>
      </c>
      <c r="AN14" s="145">
        <f t="shared" si="39"/>
        <v>0</v>
      </c>
      <c r="AO14" s="143" t="e">
        <f t="shared" si="39"/>
        <v>#VALUE!</v>
      </c>
      <c r="AP14" s="145" t="e">
        <f t="shared" si="39"/>
        <v>#VALUE!</v>
      </c>
      <c r="AQ14" s="146" t="e">
        <f t="shared" si="39"/>
        <v>#VALUE!</v>
      </c>
      <c r="AR14" s="143">
        <f t="shared" si="24"/>
        <v>0</v>
      </c>
      <c r="AS14" s="145">
        <f t="shared" si="4"/>
        <v>0</v>
      </c>
      <c r="AT14" s="145">
        <f t="shared" si="4"/>
        <v>0</v>
      </c>
      <c r="AU14" s="145">
        <f t="shared" si="5"/>
        <v>0</v>
      </c>
      <c r="AV14" s="145">
        <f t="shared" si="5"/>
        <v>0</v>
      </c>
      <c r="AW14" s="145">
        <f t="shared" si="5"/>
        <v>0</v>
      </c>
      <c r="AX14" s="143" t="e">
        <f t="shared" si="6"/>
        <v>#VALUE!</v>
      </c>
      <c r="AY14" s="145" t="e">
        <f t="shared" si="6"/>
        <v>#VALUE!</v>
      </c>
      <c r="AZ14" s="146" t="e">
        <f t="shared" si="6"/>
        <v>#VALUE!</v>
      </c>
      <c r="BA14" s="143">
        <f t="shared" si="7"/>
        <v>0</v>
      </c>
      <c r="BB14" s="145">
        <f t="shared" si="7"/>
        <v>0</v>
      </c>
      <c r="BC14" s="145">
        <f t="shared" si="7"/>
        <v>0</v>
      </c>
      <c r="BD14" s="145">
        <f t="shared" si="8"/>
        <v>0</v>
      </c>
      <c r="BE14" s="145">
        <f t="shared" si="8"/>
        <v>0</v>
      </c>
      <c r="BF14" s="145">
        <f t="shared" si="8"/>
        <v>0</v>
      </c>
      <c r="BG14" s="143" t="e">
        <f t="shared" si="9"/>
        <v>#VALUE!</v>
      </c>
      <c r="BH14" s="145" t="e">
        <f t="shared" si="9"/>
        <v>#VALUE!</v>
      </c>
      <c r="BI14" s="146" t="e">
        <f t="shared" si="9"/>
        <v>#VALUE!</v>
      </c>
      <c r="BJ14" s="143">
        <f t="shared" si="10"/>
        <v>0</v>
      </c>
      <c r="BK14" s="145">
        <f t="shared" si="10"/>
        <v>0</v>
      </c>
      <c r="BL14" s="145">
        <f t="shared" si="10"/>
        <v>0</v>
      </c>
      <c r="BM14" s="145">
        <f t="shared" si="11"/>
        <v>0</v>
      </c>
      <c r="BN14" s="145">
        <f t="shared" si="11"/>
        <v>0</v>
      </c>
      <c r="BO14" s="145">
        <f t="shared" si="11"/>
        <v>0</v>
      </c>
      <c r="BP14" s="143" t="e">
        <f t="shared" si="12"/>
        <v>#VALUE!</v>
      </c>
      <c r="BQ14" s="145" t="e">
        <f t="shared" si="12"/>
        <v>#VALUE!</v>
      </c>
      <c r="BR14" s="146" t="e">
        <f t="shared" si="12"/>
        <v>#VALUE!</v>
      </c>
      <c r="BT14" s="143" t="e">
        <f t="shared" si="25"/>
        <v>#VALUE!</v>
      </c>
      <c r="BU14" s="146" t="e">
        <f t="shared" si="25"/>
        <v>#VALUE!</v>
      </c>
      <c r="BV14" s="146" t="e">
        <f t="shared" si="25"/>
        <v>#VALUE!</v>
      </c>
      <c r="BW14" s="143" t="e">
        <f t="shared" si="25"/>
        <v>#VALUE!</v>
      </c>
      <c r="BX14" s="146" t="e">
        <f t="shared" si="25"/>
        <v>#VALUE!</v>
      </c>
      <c r="BY14" s="146" t="e">
        <f t="shared" si="25"/>
        <v>#VALUE!</v>
      </c>
      <c r="BZ14" s="143" t="e">
        <f t="shared" si="25"/>
        <v>#VALUE!</v>
      </c>
      <c r="CA14" s="146" t="e">
        <f t="shared" si="25"/>
        <v>#VALUE!</v>
      </c>
      <c r="CB14" s="146" t="e">
        <f t="shared" si="25"/>
        <v>#VALUE!</v>
      </c>
      <c r="CC14" s="143" t="e">
        <f t="shared" si="25"/>
        <v>#VALUE!</v>
      </c>
      <c r="CD14" s="146" t="e">
        <f t="shared" si="25"/>
        <v>#VALUE!</v>
      </c>
      <c r="CE14" s="146" t="e">
        <f t="shared" si="25"/>
        <v>#VALUE!</v>
      </c>
      <c r="CF14" s="143" t="e">
        <f t="shared" si="25"/>
        <v>#VALUE!</v>
      </c>
      <c r="CG14" s="146" t="e">
        <f t="shared" si="25"/>
        <v>#VALUE!</v>
      </c>
      <c r="CH14" s="146" t="e">
        <f t="shared" si="25"/>
        <v>#VALUE!</v>
      </c>
      <c r="CJ14" s="147" t="e">
        <f>BT14*'CT Market Penetration Worksheet'!$F$10</f>
        <v>#VALUE!</v>
      </c>
      <c r="CK14" s="148" t="e">
        <f>BU14*'CT Market Penetration Worksheet'!$F$10</f>
        <v>#VALUE!</v>
      </c>
      <c r="CL14" s="148" t="e">
        <f>BV14*'CT Market Penetration Worksheet'!$F$10</f>
        <v>#VALUE!</v>
      </c>
      <c r="CM14" s="147" t="e">
        <f>BW14*'CT Market Penetration Worksheet'!$F$16</f>
        <v>#VALUE!</v>
      </c>
      <c r="CN14" s="148" t="e">
        <f>BX14*'CT Market Penetration Worksheet'!$F$16</f>
        <v>#VALUE!</v>
      </c>
      <c r="CO14" s="148" t="e">
        <f>BY14*'CT Market Penetration Worksheet'!$F$16</f>
        <v>#VALUE!</v>
      </c>
      <c r="CP14" s="147" t="e">
        <f>BZ14*'CT Market Penetration Worksheet'!$F$22</f>
        <v>#VALUE!</v>
      </c>
      <c r="CQ14" s="148" t="e">
        <f>CA14*'CT Market Penetration Worksheet'!$F$22</f>
        <v>#VALUE!</v>
      </c>
      <c r="CR14" s="148" t="e">
        <f>CB14*'CT Market Penetration Worksheet'!$F$22</f>
        <v>#VALUE!</v>
      </c>
      <c r="CS14" s="147" t="e">
        <f>CC14*'CT Market Penetration Worksheet'!$F$28</f>
        <v>#VALUE!</v>
      </c>
      <c r="CT14" s="148" t="e">
        <f>CD14*'CT Market Penetration Worksheet'!$F$28</f>
        <v>#VALUE!</v>
      </c>
      <c r="CU14" s="148" t="e">
        <f>CE14*'CT Market Penetration Worksheet'!$F$28</f>
        <v>#VALUE!</v>
      </c>
      <c r="CV14" s="147" t="e">
        <f t="shared" si="26"/>
        <v>#VALUE!</v>
      </c>
      <c r="CW14" s="148" t="e">
        <f t="shared" si="27"/>
        <v>#VALUE!</v>
      </c>
      <c r="CX14" s="148" t="e">
        <f t="shared" si="28"/>
        <v>#VALUE!</v>
      </c>
      <c r="CZ14" s="125" t="e">
        <f t="shared" si="29"/>
        <v>#VALUE!</v>
      </c>
      <c r="DA14" s="125" t="e">
        <f t="shared" si="30"/>
        <v>#VALUE!</v>
      </c>
      <c r="DB14" s="125" t="e">
        <f t="shared" si="15"/>
        <v>#VALUE!</v>
      </c>
      <c r="DC14" s="125" t="e">
        <f t="shared" si="15"/>
        <v>#VALUE!</v>
      </c>
      <c r="DD14" s="125" t="e">
        <f t="shared" si="15"/>
        <v>#VALUE!</v>
      </c>
      <c r="DF14" s="125" t="e">
        <f t="shared" si="31"/>
        <v>#VALUE!</v>
      </c>
      <c r="DG14" s="125" t="e">
        <f t="shared" si="32"/>
        <v>#VALUE!</v>
      </c>
      <c r="DH14" s="125" t="e">
        <f t="shared" si="33"/>
        <v>#VALUE!</v>
      </c>
      <c r="DI14" s="125" t="e">
        <f t="shared" si="34"/>
        <v>#VALUE!</v>
      </c>
      <c r="DJ14" s="125" t="e">
        <f t="shared" si="35"/>
        <v>#VALUE!</v>
      </c>
    </row>
    <row r="15" spans="1:114" s="125" customFormat="1" x14ac:dyDescent="0.35">
      <c r="A15" s="140">
        <f t="shared" si="36"/>
        <v>-5</v>
      </c>
      <c r="B15" s="141">
        <f t="shared" si="17"/>
        <v>0</v>
      </c>
      <c r="C15" s="141">
        <f t="shared" si="17"/>
        <v>0</v>
      </c>
      <c r="D15" s="141">
        <f t="shared" si="18"/>
        <v>0</v>
      </c>
      <c r="E15" s="141">
        <f t="shared" si="17"/>
        <v>0</v>
      </c>
      <c r="F15" s="141">
        <f t="shared" si="17"/>
        <v>0</v>
      </c>
      <c r="G15" s="141">
        <f t="shared" si="19"/>
        <v>0</v>
      </c>
      <c r="H15" s="141">
        <f t="shared" si="17"/>
        <v>0</v>
      </c>
      <c r="I15" s="141">
        <f t="shared" si="17"/>
        <v>0</v>
      </c>
      <c r="J15" s="141">
        <f t="shared" si="20"/>
        <v>0</v>
      </c>
      <c r="K15" s="141">
        <f t="shared" si="17"/>
        <v>0</v>
      </c>
      <c r="L15" s="141">
        <f t="shared" si="17"/>
        <v>0</v>
      </c>
      <c r="M15" s="141">
        <f t="shared" si="21"/>
        <v>0</v>
      </c>
      <c r="N15" s="141">
        <f t="shared" si="17"/>
        <v>0</v>
      </c>
      <c r="O15" s="141">
        <f t="shared" si="17"/>
        <v>0</v>
      </c>
      <c r="P15" s="141">
        <f t="shared" si="22"/>
        <v>0</v>
      </c>
      <c r="Q15" s="143">
        <f t="shared" si="37"/>
        <v>0</v>
      </c>
      <c r="R15" s="144">
        <f t="shared" si="39"/>
        <v>0</v>
      </c>
      <c r="S15" s="145">
        <f t="shared" si="39"/>
        <v>0</v>
      </c>
      <c r="T15" s="145">
        <f t="shared" si="39"/>
        <v>0</v>
      </c>
      <c r="U15" s="145">
        <f t="shared" si="39"/>
        <v>0</v>
      </c>
      <c r="V15" s="145">
        <f t="shared" si="39"/>
        <v>0</v>
      </c>
      <c r="W15" s="143" t="e">
        <f t="shared" si="39"/>
        <v>#VALUE!</v>
      </c>
      <c r="X15" s="145" t="e">
        <f t="shared" si="39"/>
        <v>#VALUE!</v>
      </c>
      <c r="Y15" s="146" t="e">
        <f t="shared" si="39"/>
        <v>#VALUE!</v>
      </c>
      <c r="Z15" s="143">
        <f t="shared" si="39"/>
        <v>0</v>
      </c>
      <c r="AA15" s="145">
        <f t="shared" si="39"/>
        <v>0</v>
      </c>
      <c r="AB15" s="145">
        <f t="shared" si="39"/>
        <v>0</v>
      </c>
      <c r="AC15" s="145">
        <f t="shared" si="39"/>
        <v>0</v>
      </c>
      <c r="AD15" s="145">
        <f t="shared" si="39"/>
        <v>0</v>
      </c>
      <c r="AE15" s="145">
        <f t="shared" si="39"/>
        <v>0</v>
      </c>
      <c r="AF15" s="143" t="e">
        <f t="shared" si="39"/>
        <v>#VALUE!</v>
      </c>
      <c r="AG15" s="145" t="e">
        <f t="shared" si="39"/>
        <v>#VALUE!</v>
      </c>
      <c r="AH15" s="146" t="e">
        <f t="shared" si="39"/>
        <v>#VALUE!</v>
      </c>
      <c r="AI15" s="143">
        <f t="shared" si="39"/>
        <v>0</v>
      </c>
      <c r="AJ15" s="145">
        <f t="shared" si="39"/>
        <v>0</v>
      </c>
      <c r="AK15" s="145">
        <f t="shared" si="39"/>
        <v>0</v>
      </c>
      <c r="AL15" s="145">
        <f t="shared" si="39"/>
        <v>0</v>
      </c>
      <c r="AM15" s="145">
        <f t="shared" si="39"/>
        <v>0</v>
      </c>
      <c r="AN15" s="145">
        <f t="shared" si="39"/>
        <v>0</v>
      </c>
      <c r="AO15" s="143" t="e">
        <f t="shared" si="39"/>
        <v>#VALUE!</v>
      </c>
      <c r="AP15" s="145" t="e">
        <f t="shared" si="39"/>
        <v>#VALUE!</v>
      </c>
      <c r="AQ15" s="146" t="e">
        <f t="shared" si="39"/>
        <v>#VALUE!</v>
      </c>
      <c r="AR15" s="143">
        <f t="shared" si="24"/>
        <v>0</v>
      </c>
      <c r="AS15" s="145">
        <f t="shared" si="4"/>
        <v>0</v>
      </c>
      <c r="AT15" s="145">
        <f t="shared" si="4"/>
        <v>0</v>
      </c>
      <c r="AU15" s="145">
        <f t="shared" si="5"/>
        <v>0</v>
      </c>
      <c r="AV15" s="145">
        <f t="shared" si="5"/>
        <v>0</v>
      </c>
      <c r="AW15" s="145">
        <f t="shared" si="5"/>
        <v>0</v>
      </c>
      <c r="AX15" s="143" t="e">
        <f t="shared" si="6"/>
        <v>#VALUE!</v>
      </c>
      <c r="AY15" s="145" t="e">
        <f t="shared" si="6"/>
        <v>#VALUE!</v>
      </c>
      <c r="AZ15" s="146" t="e">
        <f t="shared" si="6"/>
        <v>#VALUE!</v>
      </c>
      <c r="BA15" s="143">
        <f t="shared" si="7"/>
        <v>0</v>
      </c>
      <c r="BB15" s="145">
        <f t="shared" si="7"/>
        <v>0</v>
      </c>
      <c r="BC15" s="145">
        <f t="shared" si="7"/>
        <v>0</v>
      </c>
      <c r="BD15" s="145">
        <f t="shared" si="8"/>
        <v>0</v>
      </c>
      <c r="BE15" s="145">
        <f t="shared" si="8"/>
        <v>0</v>
      </c>
      <c r="BF15" s="145">
        <f t="shared" si="8"/>
        <v>0</v>
      </c>
      <c r="BG15" s="143" t="e">
        <f t="shared" si="9"/>
        <v>#VALUE!</v>
      </c>
      <c r="BH15" s="145" t="e">
        <f t="shared" si="9"/>
        <v>#VALUE!</v>
      </c>
      <c r="BI15" s="146" t="e">
        <f t="shared" si="9"/>
        <v>#VALUE!</v>
      </c>
      <c r="BJ15" s="143">
        <f t="shared" si="10"/>
        <v>0</v>
      </c>
      <c r="BK15" s="145">
        <f t="shared" si="10"/>
        <v>0</v>
      </c>
      <c r="BL15" s="145">
        <f t="shared" si="10"/>
        <v>0</v>
      </c>
      <c r="BM15" s="145">
        <f t="shared" si="11"/>
        <v>0</v>
      </c>
      <c r="BN15" s="145">
        <f t="shared" si="11"/>
        <v>0</v>
      </c>
      <c r="BO15" s="145">
        <f t="shared" si="11"/>
        <v>0</v>
      </c>
      <c r="BP15" s="143" t="e">
        <f t="shared" si="12"/>
        <v>#VALUE!</v>
      </c>
      <c r="BQ15" s="145" t="e">
        <f t="shared" si="12"/>
        <v>#VALUE!</v>
      </c>
      <c r="BR15" s="146" t="e">
        <f t="shared" si="12"/>
        <v>#VALUE!</v>
      </c>
      <c r="BT15" s="143" t="e">
        <f t="shared" si="25"/>
        <v>#VALUE!</v>
      </c>
      <c r="BU15" s="146" t="e">
        <f t="shared" si="25"/>
        <v>#VALUE!</v>
      </c>
      <c r="BV15" s="146" t="e">
        <f t="shared" si="25"/>
        <v>#VALUE!</v>
      </c>
      <c r="BW15" s="143" t="e">
        <f t="shared" si="25"/>
        <v>#VALUE!</v>
      </c>
      <c r="BX15" s="146" t="e">
        <f t="shared" si="25"/>
        <v>#VALUE!</v>
      </c>
      <c r="BY15" s="146" t="e">
        <f t="shared" si="25"/>
        <v>#VALUE!</v>
      </c>
      <c r="BZ15" s="143" t="e">
        <f t="shared" si="25"/>
        <v>#VALUE!</v>
      </c>
      <c r="CA15" s="146" t="e">
        <f t="shared" si="25"/>
        <v>#VALUE!</v>
      </c>
      <c r="CB15" s="146" t="e">
        <f t="shared" si="25"/>
        <v>#VALUE!</v>
      </c>
      <c r="CC15" s="143" t="e">
        <f t="shared" si="25"/>
        <v>#VALUE!</v>
      </c>
      <c r="CD15" s="146" t="e">
        <f t="shared" si="25"/>
        <v>#VALUE!</v>
      </c>
      <c r="CE15" s="146" t="e">
        <f t="shared" si="25"/>
        <v>#VALUE!</v>
      </c>
      <c r="CF15" s="143" t="e">
        <f t="shared" si="25"/>
        <v>#VALUE!</v>
      </c>
      <c r="CG15" s="146" t="e">
        <f t="shared" si="25"/>
        <v>#VALUE!</v>
      </c>
      <c r="CH15" s="146" t="e">
        <f t="shared" si="25"/>
        <v>#VALUE!</v>
      </c>
      <c r="CJ15" s="147" t="e">
        <f>BT15*'CT Market Penetration Worksheet'!$F$10</f>
        <v>#VALUE!</v>
      </c>
      <c r="CK15" s="148" t="e">
        <f>BU15*'CT Market Penetration Worksheet'!$F$10</f>
        <v>#VALUE!</v>
      </c>
      <c r="CL15" s="148" t="e">
        <f>BV15*'CT Market Penetration Worksheet'!$F$10</f>
        <v>#VALUE!</v>
      </c>
      <c r="CM15" s="147" t="e">
        <f>BW15*'CT Market Penetration Worksheet'!$F$16</f>
        <v>#VALUE!</v>
      </c>
      <c r="CN15" s="148" t="e">
        <f>BX15*'CT Market Penetration Worksheet'!$F$16</f>
        <v>#VALUE!</v>
      </c>
      <c r="CO15" s="148" t="e">
        <f>BY15*'CT Market Penetration Worksheet'!$F$16</f>
        <v>#VALUE!</v>
      </c>
      <c r="CP15" s="147" t="e">
        <f>BZ15*'CT Market Penetration Worksheet'!$F$22</f>
        <v>#VALUE!</v>
      </c>
      <c r="CQ15" s="148" t="e">
        <f>CA15*'CT Market Penetration Worksheet'!$F$22</f>
        <v>#VALUE!</v>
      </c>
      <c r="CR15" s="148" t="e">
        <f>CB15*'CT Market Penetration Worksheet'!$F$22</f>
        <v>#VALUE!</v>
      </c>
      <c r="CS15" s="147" t="e">
        <f>CC15*'CT Market Penetration Worksheet'!$F$28</f>
        <v>#VALUE!</v>
      </c>
      <c r="CT15" s="148" t="e">
        <f>CD15*'CT Market Penetration Worksheet'!$F$28</f>
        <v>#VALUE!</v>
      </c>
      <c r="CU15" s="148" t="e">
        <f>CE15*'CT Market Penetration Worksheet'!$F$28</f>
        <v>#VALUE!</v>
      </c>
      <c r="CV15" s="147" t="e">
        <f t="shared" si="26"/>
        <v>#VALUE!</v>
      </c>
      <c r="CW15" s="148" t="e">
        <f t="shared" si="27"/>
        <v>#VALUE!</v>
      </c>
      <c r="CX15" s="148" t="e">
        <f t="shared" si="28"/>
        <v>#VALUE!</v>
      </c>
      <c r="CZ15" s="125" t="e">
        <f t="shared" si="29"/>
        <v>#VALUE!</v>
      </c>
      <c r="DA15" s="125" t="e">
        <f t="shared" si="30"/>
        <v>#VALUE!</v>
      </c>
      <c r="DB15" s="125" t="e">
        <f t="shared" si="15"/>
        <v>#VALUE!</v>
      </c>
      <c r="DC15" s="125" t="e">
        <f t="shared" si="15"/>
        <v>#VALUE!</v>
      </c>
      <c r="DD15" s="125" t="e">
        <f t="shared" si="15"/>
        <v>#VALUE!</v>
      </c>
      <c r="DF15" s="125" t="e">
        <f t="shared" si="31"/>
        <v>#VALUE!</v>
      </c>
      <c r="DG15" s="125" t="e">
        <f t="shared" si="32"/>
        <v>#VALUE!</v>
      </c>
      <c r="DH15" s="125" t="e">
        <f t="shared" si="33"/>
        <v>#VALUE!</v>
      </c>
      <c r="DI15" s="125" t="e">
        <f t="shared" si="34"/>
        <v>#VALUE!</v>
      </c>
      <c r="DJ15" s="125" t="e">
        <f t="shared" si="35"/>
        <v>#VALUE!</v>
      </c>
    </row>
    <row r="16" spans="1:114" s="125" customFormat="1" x14ac:dyDescent="0.35">
      <c r="A16" s="140">
        <f t="shared" si="36"/>
        <v>-4</v>
      </c>
      <c r="B16" s="141">
        <f t="shared" si="17"/>
        <v>0</v>
      </c>
      <c r="C16" s="141">
        <f t="shared" si="17"/>
        <v>0</v>
      </c>
      <c r="D16" s="141">
        <f t="shared" si="18"/>
        <v>0</v>
      </c>
      <c r="E16" s="141">
        <f t="shared" si="17"/>
        <v>0</v>
      </c>
      <c r="F16" s="141">
        <f t="shared" si="17"/>
        <v>0</v>
      </c>
      <c r="G16" s="141">
        <f t="shared" si="19"/>
        <v>0</v>
      </c>
      <c r="H16" s="141">
        <f t="shared" si="17"/>
        <v>0</v>
      </c>
      <c r="I16" s="141">
        <f t="shared" si="17"/>
        <v>0</v>
      </c>
      <c r="J16" s="141">
        <f t="shared" si="20"/>
        <v>0</v>
      </c>
      <c r="K16" s="141">
        <f t="shared" si="17"/>
        <v>0</v>
      </c>
      <c r="L16" s="141">
        <f t="shared" si="17"/>
        <v>0</v>
      </c>
      <c r="M16" s="141">
        <f t="shared" si="21"/>
        <v>0</v>
      </c>
      <c r="N16" s="141">
        <f t="shared" si="17"/>
        <v>0</v>
      </c>
      <c r="O16" s="141">
        <f t="shared" si="17"/>
        <v>0</v>
      </c>
      <c r="P16" s="141">
        <f t="shared" si="22"/>
        <v>0</v>
      </c>
      <c r="Q16" s="143">
        <f t="shared" si="37"/>
        <v>0</v>
      </c>
      <c r="R16" s="144">
        <f t="shared" si="39"/>
        <v>0</v>
      </c>
      <c r="S16" s="145">
        <f t="shared" si="39"/>
        <v>0</v>
      </c>
      <c r="T16" s="145">
        <f t="shared" si="39"/>
        <v>0</v>
      </c>
      <c r="U16" s="145">
        <f t="shared" si="39"/>
        <v>0</v>
      </c>
      <c r="V16" s="145">
        <f t="shared" si="39"/>
        <v>0</v>
      </c>
      <c r="W16" s="143" t="e">
        <f t="shared" si="39"/>
        <v>#VALUE!</v>
      </c>
      <c r="X16" s="145" t="e">
        <f t="shared" si="39"/>
        <v>#VALUE!</v>
      </c>
      <c r="Y16" s="146" t="e">
        <f t="shared" si="39"/>
        <v>#VALUE!</v>
      </c>
      <c r="Z16" s="143">
        <f t="shared" si="39"/>
        <v>0</v>
      </c>
      <c r="AA16" s="145">
        <f t="shared" si="39"/>
        <v>0</v>
      </c>
      <c r="AB16" s="145">
        <f t="shared" si="39"/>
        <v>0</v>
      </c>
      <c r="AC16" s="145">
        <f t="shared" si="39"/>
        <v>0</v>
      </c>
      <c r="AD16" s="145">
        <f t="shared" si="39"/>
        <v>0</v>
      </c>
      <c r="AE16" s="145">
        <f t="shared" si="39"/>
        <v>0</v>
      </c>
      <c r="AF16" s="143" t="e">
        <f t="shared" si="39"/>
        <v>#VALUE!</v>
      </c>
      <c r="AG16" s="145" t="e">
        <f t="shared" si="39"/>
        <v>#VALUE!</v>
      </c>
      <c r="AH16" s="146" t="e">
        <f t="shared" si="39"/>
        <v>#VALUE!</v>
      </c>
      <c r="AI16" s="143">
        <f t="shared" si="39"/>
        <v>0</v>
      </c>
      <c r="AJ16" s="145">
        <f t="shared" si="39"/>
        <v>0</v>
      </c>
      <c r="AK16" s="145">
        <f t="shared" si="39"/>
        <v>0</v>
      </c>
      <c r="AL16" s="145">
        <f t="shared" si="39"/>
        <v>0</v>
      </c>
      <c r="AM16" s="145">
        <f t="shared" si="39"/>
        <v>0</v>
      </c>
      <c r="AN16" s="145">
        <f t="shared" si="39"/>
        <v>0</v>
      </c>
      <c r="AO16" s="143" t="e">
        <f t="shared" si="39"/>
        <v>#VALUE!</v>
      </c>
      <c r="AP16" s="145" t="e">
        <f t="shared" si="39"/>
        <v>#VALUE!</v>
      </c>
      <c r="AQ16" s="146" t="e">
        <f t="shared" si="39"/>
        <v>#VALUE!</v>
      </c>
      <c r="AR16" s="143">
        <f t="shared" si="24"/>
        <v>0</v>
      </c>
      <c r="AS16" s="145">
        <f t="shared" si="4"/>
        <v>0</v>
      </c>
      <c r="AT16" s="145">
        <f t="shared" si="4"/>
        <v>0</v>
      </c>
      <c r="AU16" s="145">
        <f t="shared" si="5"/>
        <v>0</v>
      </c>
      <c r="AV16" s="145">
        <f t="shared" si="5"/>
        <v>0</v>
      </c>
      <c r="AW16" s="145">
        <f t="shared" si="5"/>
        <v>0</v>
      </c>
      <c r="AX16" s="143" t="e">
        <f t="shared" si="6"/>
        <v>#VALUE!</v>
      </c>
      <c r="AY16" s="145" t="e">
        <f t="shared" si="6"/>
        <v>#VALUE!</v>
      </c>
      <c r="AZ16" s="146" t="e">
        <f t="shared" si="6"/>
        <v>#VALUE!</v>
      </c>
      <c r="BA16" s="143">
        <f t="shared" si="7"/>
        <v>0</v>
      </c>
      <c r="BB16" s="145">
        <f t="shared" si="7"/>
        <v>0</v>
      </c>
      <c r="BC16" s="145">
        <f t="shared" si="7"/>
        <v>0</v>
      </c>
      <c r="BD16" s="145">
        <f t="shared" si="8"/>
        <v>0</v>
      </c>
      <c r="BE16" s="145">
        <f t="shared" si="8"/>
        <v>0</v>
      </c>
      <c r="BF16" s="145">
        <f t="shared" si="8"/>
        <v>0</v>
      </c>
      <c r="BG16" s="143" t="e">
        <f t="shared" si="9"/>
        <v>#VALUE!</v>
      </c>
      <c r="BH16" s="145" t="e">
        <f t="shared" si="9"/>
        <v>#VALUE!</v>
      </c>
      <c r="BI16" s="146" t="e">
        <f t="shared" si="9"/>
        <v>#VALUE!</v>
      </c>
      <c r="BJ16" s="143">
        <f t="shared" si="10"/>
        <v>0</v>
      </c>
      <c r="BK16" s="145">
        <f t="shared" si="10"/>
        <v>0</v>
      </c>
      <c r="BL16" s="145">
        <f t="shared" si="10"/>
        <v>0</v>
      </c>
      <c r="BM16" s="145">
        <f t="shared" si="11"/>
        <v>0</v>
      </c>
      <c r="BN16" s="145">
        <f t="shared" si="11"/>
        <v>0</v>
      </c>
      <c r="BO16" s="145">
        <f t="shared" si="11"/>
        <v>0</v>
      </c>
      <c r="BP16" s="143" t="e">
        <f t="shared" si="12"/>
        <v>#VALUE!</v>
      </c>
      <c r="BQ16" s="145" t="e">
        <f t="shared" si="12"/>
        <v>#VALUE!</v>
      </c>
      <c r="BR16" s="146" t="e">
        <f t="shared" si="12"/>
        <v>#VALUE!</v>
      </c>
      <c r="BT16" s="143" t="e">
        <f t="shared" si="25"/>
        <v>#VALUE!</v>
      </c>
      <c r="BU16" s="146" t="e">
        <f t="shared" si="25"/>
        <v>#VALUE!</v>
      </c>
      <c r="BV16" s="146" t="e">
        <f t="shared" si="25"/>
        <v>#VALUE!</v>
      </c>
      <c r="BW16" s="143" t="e">
        <f t="shared" si="25"/>
        <v>#VALUE!</v>
      </c>
      <c r="BX16" s="146" t="e">
        <f t="shared" si="25"/>
        <v>#VALUE!</v>
      </c>
      <c r="BY16" s="146" t="e">
        <f t="shared" si="25"/>
        <v>#VALUE!</v>
      </c>
      <c r="BZ16" s="143" t="e">
        <f t="shared" si="25"/>
        <v>#VALUE!</v>
      </c>
      <c r="CA16" s="146" t="e">
        <f t="shared" si="25"/>
        <v>#VALUE!</v>
      </c>
      <c r="CB16" s="146" t="e">
        <f t="shared" si="25"/>
        <v>#VALUE!</v>
      </c>
      <c r="CC16" s="143" t="e">
        <f t="shared" si="25"/>
        <v>#VALUE!</v>
      </c>
      <c r="CD16" s="146" t="e">
        <f t="shared" si="25"/>
        <v>#VALUE!</v>
      </c>
      <c r="CE16" s="146" t="e">
        <f t="shared" si="25"/>
        <v>#VALUE!</v>
      </c>
      <c r="CF16" s="143" t="e">
        <f t="shared" si="25"/>
        <v>#VALUE!</v>
      </c>
      <c r="CG16" s="146" t="e">
        <f t="shared" si="25"/>
        <v>#VALUE!</v>
      </c>
      <c r="CH16" s="146" t="e">
        <f t="shared" si="25"/>
        <v>#VALUE!</v>
      </c>
      <c r="CJ16" s="147" t="e">
        <f>BT16*'CT Market Penetration Worksheet'!$F$10</f>
        <v>#VALUE!</v>
      </c>
      <c r="CK16" s="148" t="e">
        <f>BU16*'CT Market Penetration Worksheet'!$F$10</f>
        <v>#VALUE!</v>
      </c>
      <c r="CL16" s="148" t="e">
        <f>BV16*'CT Market Penetration Worksheet'!$F$10</f>
        <v>#VALUE!</v>
      </c>
      <c r="CM16" s="147" t="e">
        <f>BW16*'CT Market Penetration Worksheet'!$F$16</f>
        <v>#VALUE!</v>
      </c>
      <c r="CN16" s="148" t="e">
        <f>BX16*'CT Market Penetration Worksheet'!$F$16</f>
        <v>#VALUE!</v>
      </c>
      <c r="CO16" s="148" t="e">
        <f>BY16*'CT Market Penetration Worksheet'!$F$16</f>
        <v>#VALUE!</v>
      </c>
      <c r="CP16" s="147" t="e">
        <f>BZ16*'CT Market Penetration Worksheet'!$F$22</f>
        <v>#VALUE!</v>
      </c>
      <c r="CQ16" s="148" t="e">
        <f>CA16*'CT Market Penetration Worksheet'!$F$22</f>
        <v>#VALUE!</v>
      </c>
      <c r="CR16" s="148" t="e">
        <f>CB16*'CT Market Penetration Worksheet'!$F$22</f>
        <v>#VALUE!</v>
      </c>
      <c r="CS16" s="147" t="e">
        <f>CC16*'CT Market Penetration Worksheet'!$F$28</f>
        <v>#VALUE!</v>
      </c>
      <c r="CT16" s="148" t="e">
        <f>CD16*'CT Market Penetration Worksheet'!$F$28</f>
        <v>#VALUE!</v>
      </c>
      <c r="CU16" s="148" t="e">
        <f>CE16*'CT Market Penetration Worksheet'!$F$28</f>
        <v>#VALUE!</v>
      </c>
      <c r="CV16" s="147" t="e">
        <f t="shared" si="26"/>
        <v>#VALUE!</v>
      </c>
      <c r="CW16" s="148" t="e">
        <f t="shared" si="27"/>
        <v>#VALUE!</v>
      </c>
      <c r="CX16" s="148" t="e">
        <f t="shared" si="28"/>
        <v>#VALUE!</v>
      </c>
      <c r="CZ16" s="125" t="e">
        <f t="shared" si="29"/>
        <v>#VALUE!</v>
      </c>
      <c r="DA16" s="125" t="e">
        <f t="shared" si="30"/>
        <v>#VALUE!</v>
      </c>
      <c r="DB16" s="125" t="e">
        <f t="shared" si="15"/>
        <v>#VALUE!</v>
      </c>
      <c r="DC16" s="125" t="e">
        <f t="shared" si="15"/>
        <v>#VALUE!</v>
      </c>
      <c r="DD16" s="125" t="e">
        <f t="shared" si="15"/>
        <v>#VALUE!</v>
      </c>
      <c r="DF16" s="125" t="e">
        <f t="shared" si="31"/>
        <v>#VALUE!</v>
      </c>
      <c r="DG16" s="125" t="e">
        <f t="shared" si="32"/>
        <v>#VALUE!</v>
      </c>
      <c r="DH16" s="125" t="e">
        <f t="shared" si="33"/>
        <v>#VALUE!</v>
      </c>
      <c r="DI16" s="125" t="e">
        <f t="shared" si="34"/>
        <v>#VALUE!</v>
      </c>
      <c r="DJ16" s="125" t="e">
        <f t="shared" si="35"/>
        <v>#VALUE!</v>
      </c>
    </row>
    <row r="17" spans="1:114" s="124" customFormat="1" x14ac:dyDescent="0.35">
      <c r="A17" s="140">
        <f t="shared" si="36"/>
        <v>-3</v>
      </c>
      <c r="B17" s="141">
        <f t="shared" si="17"/>
        <v>0</v>
      </c>
      <c r="C17" s="141">
        <f t="shared" si="17"/>
        <v>0</v>
      </c>
      <c r="D17" s="141">
        <f t="shared" si="18"/>
        <v>0</v>
      </c>
      <c r="E17" s="141">
        <f t="shared" si="17"/>
        <v>0</v>
      </c>
      <c r="F17" s="141">
        <f t="shared" si="17"/>
        <v>0</v>
      </c>
      <c r="G17" s="141">
        <f t="shared" si="19"/>
        <v>0</v>
      </c>
      <c r="H17" s="141">
        <f t="shared" si="17"/>
        <v>0</v>
      </c>
      <c r="I17" s="141">
        <f t="shared" si="17"/>
        <v>0</v>
      </c>
      <c r="J17" s="141">
        <f t="shared" si="20"/>
        <v>0</v>
      </c>
      <c r="K17" s="141">
        <f t="shared" si="17"/>
        <v>0</v>
      </c>
      <c r="L17" s="141">
        <f t="shared" si="17"/>
        <v>0</v>
      </c>
      <c r="M17" s="141">
        <f t="shared" si="21"/>
        <v>0</v>
      </c>
      <c r="N17" s="141">
        <f t="shared" si="17"/>
        <v>0</v>
      </c>
      <c r="O17" s="141">
        <f t="shared" si="17"/>
        <v>0</v>
      </c>
      <c r="P17" s="141">
        <f t="shared" si="22"/>
        <v>0</v>
      </c>
      <c r="Q17" s="143">
        <f t="shared" si="37"/>
        <v>0</v>
      </c>
      <c r="R17" s="144">
        <f t="shared" si="39"/>
        <v>0</v>
      </c>
      <c r="S17" s="145">
        <f t="shared" si="39"/>
        <v>0</v>
      </c>
      <c r="T17" s="145">
        <f t="shared" si="39"/>
        <v>0</v>
      </c>
      <c r="U17" s="145">
        <f t="shared" si="39"/>
        <v>0</v>
      </c>
      <c r="V17" s="145">
        <f t="shared" si="39"/>
        <v>0</v>
      </c>
      <c r="W17" s="143" t="e">
        <f t="shared" si="39"/>
        <v>#VALUE!</v>
      </c>
      <c r="X17" s="145" t="e">
        <f t="shared" si="39"/>
        <v>#VALUE!</v>
      </c>
      <c r="Y17" s="146" t="e">
        <f t="shared" si="39"/>
        <v>#VALUE!</v>
      </c>
      <c r="Z17" s="143">
        <f t="shared" si="39"/>
        <v>0</v>
      </c>
      <c r="AA17" s="145">
        <f t="shared" si="39"/>
        <v>0</v>
      </c>
      <c r="AB17" s="145">
        <f t="shared" si="39"/>
        <v>0</v>
      </c>
      <c r="AC17" s="145">
        <f t="shared" si="39"/>
        <v>0</v>
      </c>
      <c r="AD17" s="145">
        <f t="shared" si="39"/>
        <v>0</v>
      </c>
      <c r="AE17" s="145">
        <f t="shared" si="39"/>
        <v>0</v>
      </c>
      <c r="AF17" s="143" t="e">
        <f t="shared" si="39"/>
        <v>#VALUE!</v>
      </c>
      <c r="AG17" s="145" t="e">
        <f t="shared" si="39"/>
        <v>#VALUE!</v>
      </c>
      <c r="AH17" s="146" t="e">
        <f t="shared" si="39"/>
        <v>#VALUE!</v>
      </c>
      <c r="AI17" s="143">
        <f t="shared" si="39"/>
        <v>0</v>
      </c>
      <c r="AJ17" s="145">
        <f t="shared" si="39"/>
        <v>0</v>
      </c>
      <c r="AK17" s="145">
        <f t="shared" si="39"/>
        <v>0</v>
      </c>
      <c r="AL17" s="145">
        <f t="shared" si="39"/>
        <v>0</v>
      </c>
      <c r="AM17" s="145">
        <f t="shared" si="39"/>
        <v>0</v>
      </c>
      <c r="AN17" s="145">
        <f t="shared" si="39"/>
        <v>0</v>
      </c>
      <c r="AO17" s="143" t="e">
        <f t="shared" si="39"/>
        <v>#VALUE!</v>
      </c>
      <c r="AP17" s="145" t="e">
        <f t="shared" si="39"/>
        <v>#VALUE!</v>
      </c>
      <c r="AQ17" s="146" t="e">
        <f t="shared" si="39"/>
        <v>#VALUE!</v>
      </c>
      <c r="AR17" s="143">
        <f t="shared" si="24"/>
        <v>0</v>
      </c>
      <c r="AS17" s="145">
        <f t="shared" si="4"/>
        <v>0</v>
      </c>
      <c r="AT17" s="145">
        <f t="shared" si="4"/>
        <v>0</v>
      </c>
      <c r="AU17" s="145">
        <f t="shared" si="5"/>
        <v>0</v>
      </c>
      <c r="AV17" s="145">
        <f t="shared" si="5"/>
        <v>0</v>
      </c>
      <c r="AW17" s="145">
        <f t="shared" si="5"/>
        <v>0</v>
      </c>
      <c r="AX17" s="143" t="e">
        <f t="shared" si="6"/>
        <v>#VALUE!</v>
      </c>
      <c r="AY17" s="145" t="e">
        <f t="shared" si="6"/>
        <v>#VALUE!</v>
      </c>
      <c r="AZ17" s="146" t="e">
        <f t="shared" si="6"/>
        <v>#VALUE!</v>
      </c>
      <c r="BA17" s="143">
        <f t="shared" si="7"/>
        <v>0</v>
      </c>
      <c r="BB17" s="145">
        <f t="shared" si="7"/>
        <v>0</v>
      </c>
      <c r="BC17" s="145">
        <f t="shared" si="7"/>
        <v>0</v>
      </c>
      <c r="BD17" s="145">
        <f t="shared" si="8"/>
        <v>0</v>
      </c>
      <c r="BE17" s="145">
        <f t="shared" si="8"/>
        <v>0</v>
      </c>
      <c r="BF17" s="145">
        <f t="shared" si="8"/>
        <v>0</v>
      </c>
      <c r="BG17" s="143" t="e">
        <f t="shared" si="9"/>
        <v>#VALUE!</v>
      </c>
      <c r="BH17" s="145" t="e">
        <f t="shared" si="9"/>
        <v>#VALUE!</v>
      </c>
      <c r="BI17" s="146" t="e">
        <f t="shared" si="9"/>
        <v>#VALUE!</v>
      </c>
      <c r="BJ17" s="143">
        <f t="shared" si="10"/>
        <v>0</v>
      </c>
      <c r="BK17" s="145">
        <f t="shared" si="10"/>
        <v>0</v>
      </c>
      <c r="BL17" s="145">
        <f t="shared" si="10"/>
        <v>0</v>
      </c>
      <c r="BM17" s="145">
        <f t="shared" si="11"/>
        <v>0</v>
      </c>
      <c r="BN17" s="145">
        <f t="shared" si="11"/>
        <v>0</v>
      </c>
      <c r="BO17" s="145">
        <f t="shared" si="11"/>
        <v>0</v>
      </c>
      <c r="BP17" s="143" t="e">
        <f t="shared" si="12"/>
        <v>#VALUE!</v>
      </c>
      <c r="BQ17" s="145" t="e">
        <f t="shared" si="12"/>
        <v>#VALUE!</v>
      </c>
      <c r="BR17" s="146" t="e">
        <f t="shared" si="12"/>
        <v>#VALUE!</v>
      </c>
      <c r="BT17" s="143" t="e">
        <f t="shared" si="25"/>
        <v>#VALUE!</v>
      </c>
      <c r="BU17" s="146" t="e">
        <f t="shared" si="25"/>
        <v>#VALUE!</v>
      </c>
      <c r="BV17" s="146" t="e">
        <f t="shared" si="25"/>
        <v>#VALUE!</v>
      </c>
      <c r="BW17" s="143" t="e">
        <f t="shared" si="25"/>
        <v>#VALUE!</v>
      </c>
      <c r="BX17" s="146" t="e">
        <f t="shared" si="25"/>
        <v>#VALUE!</v>
      </c>
      <c r="BY17" s="146" t="e">
        <f t="shared" si="25"/>
        <v>#VALUE!</v>
      </c>
      <c r="BZ17" s="143" t="e">
        <f t="shared" si="25"/>
        <v>#VALUE!</v>
      </c>
      <c r="CA17" s="146" t="e">
        <f t="shared" si="25"/>
        <v>#VALUE!</v>
      </c>
      <c r="CB17" s="146" t="e">
        <f t="shared" si="25"/>
        <v>#VALUE!</v>
      </c>
      <c r="CC17" s="143" t="e">
        <f t="shared" si="25"/>
        <v>#VALUE!</v>
      </c>
      <c r="CD17" s="146" t="e">
        <f t="shared" si="25"/>
        <v>#VALUE!</v>
      </c>
      <c r="CE17" s="146" t="e">
        <f t="shared" si="25"/>
        <v>#VALUE!</v>
      </c>
      <c r="CF17" s="143" t="e">
        <f t="shared" si="25"/>
        <v>#VALUE!</v>
      </c>
      <c r="CG17" s="146" t="e">
        <f t="shared" si="25"/>
        <v>#VALUE!</v>
      </c>
      <c r="CH17" s="146" t="e">
        <f t="shared" si="25"/>
        <v>#VALUE!</v>
      </c>
      <c r="CJ17" s="147" t="e">
        <f>BT17*'CT Market Penetration Worksheet'!$F$10</f>
        <v>#VALUE!</v>
      </c>
      <c r="CK17" s="148" t="e">
        <f>BU17*'CT Market Penetration Worksheet'!$F$10</f>
        <v>#VALUE!</v>
      </c>
      <c r="CL17" s="148" t="e">
        <f>BV17*'CT Market Penetration Worksheet'!$F$10</f>
        <v>#VALUE!</v>
      </c>
      <c r="CM17" s="147" t="e">
        <f>BW17*'CT Market Penetration Worksheet'!$F$16</f>
        <v>#VALUE!</v>
      </c>
      <c r="CN17" s="148" t="e">
        <f>BX17*'CT Market Penetration Worksheet'!$F$16</f>
        <v>#VALUE!</v>
      </c>
      <c r="CO17" s="148" t="e">
        <f>BY17*'CT Market Penetration Worksheet'!$F$16</f>
        <v>#VALUE!</v>
      </c>
      <c r="CP17" s="147" t="e">
        <f>BZ17*'CT Market Penetration Worksheet'!$F$22</f>
        <v>#VALUE!</v>
      </c>
      <c r="CQ17" s="148" t="e">
        <f>CA17*'CT Market Penetration Worksheet'!$F$22</f>
        <v>#VALUE!</v>
      </c>
      <c r="CR17" s="148" t="e">
        <f>CB17*'CT Market Penetration Worksheet'!$F$22</f>
        <v>#VALUE!</v>
      </c>
      <c r="CS17" s="147" t="e">
        <f>CC17*'CT Market Penetration Worksheet'!$F$28</f>
        <v>#VALUE!</v>
      </c>
      <c r="CT17" s="148" t="e">
        <f>CD17*'CT Market Penetration Worksheet'!$F$28</f>
        <v>#VALUE!</v>
      </c>
      <c r="CU17" s="148" t="e">
        <f>CE17*'CT Market Penetration Worksheet'!$F$28</f>
        <v>#VALUE!</v>
      </c>
      <c r="CV17" s="147" t="e">
        <f>CJ17+CM17+CP17+CS17</f>
        <v>#VALUE!</v>
      </c>
      <c r="CW17" s="148" t="e">
        <f t="shared" si="27"/>
        <v>#VALUE!</v>
      </c>
      <c r="CX17" s="148" t="e">
        <f t="shared" si="28"/>
        <v>#VALUE!</v>
      </c>
      <c r="CZ17" s="125" t="e">
        <f t="shared" si="29"/>
        <v>#VALUE!</v>
      </c>
      <c r="DA17" s="125" t="e">
        <f t="shared" si="30"/>
        <v>#VALUE!</v>
      </c>
      <c r="DB17" s="125" t="e">
        <f t="shared" si="15"/>
        <v>#VALUE!</v>
      </c>
      <c r="DC17" s="125" t="e">
        <f t="shared" si="15"/>
        <v>#VALUE!</v>
      </c>
      <c r="DD17" s="125" t="e">
        <f t="shared" si="15"/>
        <v>#VALUE!</v>
      </c>
      <c r="DF17" s="125" t="e">
        <f t="shared" si="31"/>
        <v>#VALUE!</v>
      </c>
      <c r="DG17" s="125" t="e">
        <f t="shared" si="32"/>
        <v>#VALUE!</v>
      </c>
      <c r="DH17" s="125" t="e">
        <f t="shared" si="33"/>
        <v>#VALUE!</v>
      </c>
      <c r="DI17" s="125" t="e">
        <f t="shared" si="34"/>
        <v>#VALUE!</v>
      </c>
      <c r="DJ17" s="125" t="e">
        <f t="shared" si="35"/>
        <v>#VALUE!</v>
      </c>
    </row>
    <row r="18" spans="1:114" s="124" customFormat="1" x14ac:dyDescent="0.35">
      <c r="A18" s="140">
        <f t="shared" si="36"/>
        <v>-2</v>
      </c>
      <c r="B18" s="141">
        <f t="shared" si="17"/>
        <v>0</v>
      </c>
      <c r="C18" s="141">
        <f t="shared" si="17"/>
        <v>0</v>
      </c>
      <c r="D18" s="141">
        <f t="shared" si="18"/>
        <v>0</v>
      </c>
      <c r="E18" s="141">
        <f t="shared" si="17"/>
        <v>0</v>
      </c>
      <c r="F18" s="141">
        <f t="shared" si="17"/>
        <v>0</v>
      </c>
      <c r="G18" s="141">
        <f t="shared" si="19"/>
        <v>0</v>
      </c>
      <c r="H18" s="141">
        <f t="shared" si="17"/>
        <v>0</v>
      </c>
      <c r="I18" s="141">
        <f t="shared" si="17"/>
        <v>0</v>
      </c>
      <c r="J18" s="141">
        <f t="shared" si="20"/>
        <v>0</v>
      </c>
      <c r="K18" s="141">
        <f t="shared" si="17"/>
        <v>0</v>
      </c>
      <c r="L18" s="141">
        <f t="shared" si="17"/>
        <v>0</v>
      </c>
      <c r="M18" s="141">
        <f t="shared" si="21"/>
        <v>0</v>
      </c>
      <c r="N18" s="141">
        <f t="shared" si="17"/>
        <v>0</v>
      </c>
      <c r="O18" s="141">
        <f t="shared" si="17"/>
        <v>0</v>
      </c>
      <c r="P18" s="141">
        <f t="shared" si="22"/>
        <v>0</v>
      </c>
      <c r="Q18" s="143">
        <f t="shared" si="37"/>
        <v>0</v>
      </c>
      <c r="R18" s="144">
        <f t="shared" ref="R18:AQ21" si="40">(R$6+((R$5-R$6)/(1+EXP((($A18-R$8)/R$7)))))*$B18</f>
        <v>0</v>
      </c>
      <c r="S18" s="145">
        <f t="shared" si="40"/>
        <v>0</v>
      </c>
      <c r="T18" s="145">
        <f t="shared" si="40"/>
        <v>0</v>
      </c>
      <c r="U18" s="145">
        <f t="shared" si="40"/>
        <v>0</v>
      </c>
      <c r="V18" s="145">
        <f t="shared" si="40"/>
        <v>0</v>
      </c>
      <c r="W18" s="143" t="e">
        <f t="shared" si="40"/>
        <v>#VALUE!</v>
      </c>
      <c r="X18" s="145" t="e">
        <f t="shared" si="40"/>
        <v>#VALUE!</v>
      </c>
      <c r="Y18" s="146" t="e">
        <f t="shared" si="40"/>
        <v>#VALUE!</v>
      </c>
      <c r="Z18" s="143">
        <f t="shared" si="40"/>
        <v>0</v>
      </c>
      <c r="AA18" s="145">
        <f t="shared" si="40"/>
        <v>0</v>
      </c>
      <c r="AB18" s="145">
        <f t="shared" si="40"/>
        <v>0</v>
      </c>
      <c r="AC18" s="145">
        <f t="shared" si="40"/>
        <v>0</v>
      </c>
      <c r="AD18" s="145">
        <f t="shared" si="40"/>
        <v>0</v>
      </c>
      <c r="AE18" s="145">
        <f t="shared" si="40"/>
        <v>0</v>
      </c>
      <c r="AF18" s="143" t="e">
        <f t="shared" si="40"/>
        <v>#VALUE!</v>
      </c>
      <c r="AG18" s="145" t="e">
        <f t="shared" si="40"/>
        <v>#VALUE!</v>
      </c>
      <c r="AH18" s="146" t="e">
        <f t="shared" si="40"/>
        <v>#VALUE!</v>
      </c>
      <c r="AI18" s="143">
        <f t="shared" si="40"/>
        <v>0</v>
      </c>
      <c r="AJ18" s="145">
        <f t="shared" si="40"/>
        <v>0</v>
      </c>
      <c r="AK18" s="145">
        <f t="shared" si="40"/>
        <v>0</v>
      </c>
      <c r="AL18" s="145">
        <f t="shared" si="40"/>
        <v>0</v>
      </c>
      <c r="AM18" s="145">
        <f t="shared" si="40"/>
        <v>0</v>
      </c>
      <c r="AN18" s="145">
        <f t="shared" si="40"/>
        <v>0</v>
      </c>
      <c r="AO18" s="143" t="e">
        <f t="shared" si="40"/>
        <v>#VALUE!</v>
      </c>
      <c r="AP18" s="145" t="e">
        <f t="shared" si="40"/>
        <v>#VALUE!</v>
      </c>
      <c r="AQ18" s="146" t="e">
        <f t="shared" si="40"/>
        <v>#VALUE!</v>
      </c>
      <c r="AR18" s="143">
        <f t="shared" si="24"/>
        <v>0</v>
      </c>
      <c r="AS18" s="145">
        <f t="shared" si="4"/>
        <v>0</v>
      </c>
      <c r="AT18" s="145">
        <f t="shared" si="4"/>
        <v>0</v>
      </c>
      <c r="AU18" s="145">
        <f t="shared" si="5"/>
        <v>0</v>
      </c>
      <c r="AV18" s="145">
        <f t="shared" si="5"/>
        <v>0</v>
      </c>
      <c r="AW18" s="145">
        <f t="shared" si="5"/>
        <v>0</v>
      </c>
      <c r="AX18" s="143" t="e">
        <f t="shared" si="6"/>
        <v>#VALUE!</v>
      </c>
      <c r="AY18" s="145" t="e">
        <f t="shared" si="6"/>
        <v>#VALUE!</v>
      </c>
      <c r="AZ18" s="146" t="e">
        <f t="shared" si="6"/>
        <v>#VALUE!</v>
      </c>
      <c r="BA18" s="143">
        <f t="shared" si="7"/>
        <v>0</v>
      </c>
      <c r="BB18" s="145">
        <f t="shared" si="7"/>
        <v>0</v>
      </c>
      <c r="BC18" s="145">
        <f t="shared" si="7"/>
        <v>0</v>
      </c>
      <c r="BD18" s="145">
        <f t="shared" si="8"/>
        <v>0</v>
      </c>
      <c r="BE18" s="145">
        <f t="shared" si="8"/>
        <v>0</v>
      </c>
      <c r="BF18" s="145">
        <f t="shared" si="8"/>
        <v>0</v>
      </c>
      <c r="BG18" s="143" t="e">
        <f t="shared" si="9"/>
        <v>#VALUE!</v>
      </c>
      <c r="BH18" s="145" t="e">
        <f t="shared" si="9"/>
        <v>#VALUE!</v>
      </c>
      <c r="BI18" s="146" t="e">
        <f t="shared" si="9"/>
        <v>#VALUE!</v>
      </c>
      <c r="BJ18" s="143">
        <f t="shared" si="10"/>
        <v>0</v>
      </c>
      <c r="BK18" s="145">
        <f t="shared" si="10"/>
        <v>0</v>
      </c>
      <c r="BL18" s="145">
        <f t="shared" si="10"/>
        <v>0</v>
      </c>
      <c r="BM18" s="145">
        <f t="shared" si="11"/>
        <v>0</v>
      </c>
      <c r="BN18" s="145">
        <f t="shared" si="11"/>
        <v>0</v>
      </c>
      <c r="BO18" s="145">
        <f t="shared" si="11"/>
        <v>0</v>
      </c>
      <c r="BP18" s="143" t="e">
        <f t="shared" si="12"/>
        <v>#VALUE!</v>
      </c>
      <c r="BQ18" s="145" t="e">
        <f t="shared" si="12"/>
        <v>#VALUE!</v>
      </c>
      <c r="BR18" s="146" t="e">
        <f t="shared" si="12"/>
        <v>#VALUE!</v>
      </c>
      <c r="BT18" s="143" t="e">
        <f t="shared" si="25"/>
        <v>#VALUE!</v>
      </c>
      <c r="BU18" s="146" t="e">
        <f t="shared" si="25"/>
        <v>#VALUE!</v>
      </c>
      <c r="BV18" s="146" t="e">
        <f t="shared" si="25"/>
        <v>#VALUE!</v>
      </c>
      <c r="BW18" s="143" t="e">
        <f t="shared" si="25"/>
        <v>#VALUE!</v>
      </c>
      <c r="BX18" s="146" t="e">
        <f t="shared" si="25"/>
        <v>#VALUE!</v>
      </c>
      <c r="BY18" s="146" t="e">
        <f t="shared" si="25"/>
        <v>#VALUE!</v>
      </c>
      <c r="BZ18" s="143" t="e">
        <f t="shared" si="25"/>
        <v>#VALUE!</v>
      </c>
      <c r="CA18" s="146" t="e">
        <f t="shared" si="25"/>
        <v>#VALUE!</v>
      </c>
      <c r="CB18" s="146" t="e">
        <f t="shared" si="25"/>
        <v>#VALUE!</v>
      </c>
      <c r="CC18" s="143" t="e">
        <f t="shared" si="25"/>
        <v>#VALUE!</v>
      </c>
      <c r="CD18" s="146" t="e">
        <f t="shared" si="25"/>
        <v>#VALUE!</v>
      </c>
      <c r="CE18" s="146" t="e">
        <f t="shared" si="25"/>
        <v>#VALUE!</v>
      </c>
      <c r="CF18" s="143" t="e">
        <f t="shared" si="25"/>
        <v>#VALUE!</v>
      </c>
      <c r="CG18" s="146" t="e">
        <f t="shared" si="25"/>
        <v>#VALUE!</v>
      </c>
      <c r="CH18" s="146" t="e">
        <f t="shared" si="25"/>
        <v>#VALUE!</v>
      </c>
      <c r="CJ18" s="147" t="e">
        <f>BT18*'CT Market Penetration Worksheet'!$F$10</f>
        <v>#VALUE!</v>
      </c>
      <c r="CK18" s="148" t="e">
        <f>BU18*'CT Market Penetration Worksheet'!$F$10</f>
        <v>#VALUE!</v>
      </c>
      <c r="CL18" s="148" t="e">
        <f>BV18*'CT Market Penetration Worksheet'!$F$10</f>
        <v>#VALUE!</v>
      </c>
      <c r="CM18" s="147" t="e">
        <f>BW18*'CT Market Penetration Worksheet'!$F$16</f>
        <v>#VALUE!</v>
      </c>
      <c r="CN18" s="148" t="e">
        <f>BX18*'CT Market Penetration Worksheet'!$F$16</f>
        <v>#VALUE!</v>
      </c>
      <c r="CO18" s="148" t="e">
        <f>BY18*'CT Market Penetration Worksheet'!$F$16</f>
        <v>#VALUE!</v>
      </c>
      <c r="CP18" s="147" t="e">
        <f>BZ18*'CT Market Penetration Worksheet'!$F$22</f>
        <v>#VALUE!</v>
      </c>
      <c r="CQ18" s="148" t="e">
        <f>CA18*'CT Market Penetration Worksheet'!$F$22</f>
        <v>#VALUE!</v>
      </c>
      <c r="CR18" s="148" t="e">
        <f>CB18*'CT Market Penetration Worksheet'!$F$22</f>
        <v>#VALUE!</v>
      </c>
      <c r="CS18" s="147" t="e">
        <f>CC18*'CT Market Penetration Worksheet'!$F$28</f>
        <v>#VALUE!</v>
      </c>
      <c r="CT18" s="148" t="e">
        <f>CD18*'CT Market Penetration Worksheet'!$F$28</f>
        <v>#VALUE!</v>
      </c>
      <c r="CU18" s="148" t="e">
        <f>CE18*'CT Market Penetration Worksheet'!$F$28</f>
        <v>#VALUE!</v>
      </c>
      <c r="CV18" s="147" t="e">
        <f t="shared" si="26"/>
        <v>#VALUE!</v>
      </c>
      <c r="CW18" s="148" t="e">
        <f t="shared" si="27"/>
        <v>#VALUE!</v>
      </c>
      <c r="CX18" s="148" t="e">
        <f t="shared" si="28"/>
        <v>#VALUE!</v>
      </c>
      <c r="CZ18" s="125" t="e">
        <f t="shared" si="29"/>
        <v>#VALUE!</v>
      </c>
      <c r="DA18" s="125" t="e">
        <f t="shared" si="30"/>
        <v>#VALUE!</v>
      </c>
      <c r="DB18" s="125" t="e">
        <f t="shared" si="15"/>
        <v>#VALUE!</v>
      </c>
      <c r="DC18" s="125" t="e">
        <f t="shared" si="15"/>
        <v>#VALUE!</v>
      </c>
      <c r="DD18" s="125" t="e">
        <f t="shared" si="15"/>
        <v>#VALUE!</v>
      </c>
      <c r="DF18" s="125" t="e">
        <f t="shared" si="31"/>
        <v>#VALUE!</v>
      </c>
      <c r="DG18" s="125" t="e">
        <f t="shared" si="32"/>
        <v>#VALUE!</v>
      </c>
      <c r="DH18" s="125" t="e">
        <f t="shared" si="33"/>
        <v>#VALUE!</v>
      </c>
      <c r="DI18" s="125" t="e">
        <f t="shared" si="34"/>
        <v>#VALUE!</v>
      </c>
      <c r="DJ18" s="125" t="e">
        <f t="shared" si="35"/>
        <v>#VALUE!</v>
      </c>
    </row>
    <row r="19" spans="1:114" s="124" customFormat="1" ht="15" thickBot="1" x14ac:dyDescent="0.4">
      <c r="A19" s="140">
        <f t="shared" si="36"/>
        <v>-1</v>
      </c>
      <c r="B19" s="141">
        <f t="shared" si="17"/>
        <v>0</v>
      </c>
      <c r="C19" s="141">
        <f t="shared" si="17"/>
        <v>0</v>
      </c>
      <c r="D19" s="141">
        <f t="shared" si="18"/>
        <v>0</v>
      </c>
      <c r="E19" s="141">
        <f t="shared" si="17"/>
        <v>0</v>
      </c>
      <c r="F19" s="141">
        <f t="shared" si="17"/>
        <v>0</v>
      </c>
      <c r="G19" s="141">
        <f t="shared" si="19"/>
        <v>0</v>
      </c>
      <c r="H19" s="141">
        <f t="shared" si="17"/>
        <v>0</v>
      </c>
      <c r="I19" s="141">
        <f t="shared" si="17"/>
        <v>0</v>
      </c>
      <c r="J19" s="141">
        <f t="shared" si="20"/>
        <v>0</v>
      </c>
      <c r="K19" s="141">
        <f t="shared" si="17"/>
        <v>0</v>
      </c>
      <c r="L19" s="141">
        <f t="shared" si="17"/>
        <v>0</v>
      </c>
      <c r="M19" s="141">
        <f t="shared" si="21"/>
        <v>0</v>
      </c>
      <c r="N19" s="141">
        <f t="shared" si="17"/>
        <v>0</v>
      </c>
      <c r="O19" s="141">
        <f t="shared" si="17"/>
        <v>0</v>
      </c>
      <c r="P19" s="141">
        <f t="shared" si="22"/>
        <v>0</v>
      </c>
      <c r="Q19" s="143">
        <f t="shared" si="37"/>
        <v>0</v>
      </c>
      <c r="R19" s="144">
        <f t="shared" si="40"/>
        <v>0</v>
      </c>
      <c r="S19" s="145">
        <f t="shared" si="40"/>
        <v>0</v>
      </c>
      <c r="T19" s="145">
        <f t="shared" si="40"/>
        <v>0</v>
      </c>
      <c r="U19" s="145">
        <f t="shared" si="40"/>
        <v>0</v>
      </c>
      <c r="V19" s="145">
        <f t="shared" si="40"/>
        <v>0</v>
      </c>
      <c r="W19" s="143" t="e">
        <f t="shared" si="40"/>
        <v>#VALUE!</v>
      </c>
      <c r="X19" s="145" t="e">
        <f t="shared" si="40"/>
        <v>#VALUE!</v>
      </c>
      <c r="Y19" s="146" t="e">
        <f t="shared" si="40"/>
        <v>#VALUE!</v>
      </c>
      <c r="Z19" s="143">
        <f t="shared" si="40"/>
        <v>0</v>
      </c>
      <c r="AA19" s="145">
        <f t="shared" si="40"/>
        <v>0</v>
      </c>
      <c r="AB19" s="145">
        <f t="shared" si="40"/>
        <v>0</v>
      </c>
      <c r="AC19" s="145">
        <f t="shared" si="40"/>
        <v>0</v>
      </c>
      <c r="AD19" s="145">
        <f t="shared" si="40"/>
        <v>0</v>
      </c>
      <c r="AE19" s="145">
        <f t="shared" si="40"/>
        <v>0</v>
      </c>
      <c r="AF19" s="143" t="e">
        <f t="shared" si="40"/>
        <v>#VALUE!</v>
      </c>
      <c r="AG19" s="145" t="e">
        <f t="shared" si="40"/>
        <v>#VALUE!</v>
      </c>
      <c r="AH19" s="146" t="e">
        <f t="shared" si="40"/>
        <v>#VALUE!</v>
      </c>
      <c r="AI19" s="143">
        <f t="shared" si="40"/>
        <v>0</v>
      </c>
      <c r="AJ19" s="145">
        <f t="shared" si="40"/>
        <v>0</v>
      </c>
      <c r="AK19" s="145">
        <f t="shared" si="40"/>
        <v>0</v>
      </c>
      <c r="AL19" s="145">
        <f t="shared" si="40"/>
        <v>0</v>
      </c>
      <c r="AM19" s="145">
        <f t="shared" si="40"/>
        <v>0</v>
      </c>
      <c r="AN19" s="145">
        <f t="shared" si="40"/>
        <v>0</v>
      </c>
      <c r="AO19" s="143" t="e">
        <f t="shared" si="40"/>
        <v>#VALUE!</v>
      </c>
      <c r="AP19" s="145" t="e">
        <f t="shared" si="40"/>
        <v>#VALUE!</v>
      </c>
      <c r="AQ19" s="146" t="e">
        <f t="shared" si="40"/>
        <v>#VALUE!</v>
      </c>
      <c r="AR19" s="143">
        <f t="shared" si="24"/>
        <v>0</v>
      </c>
      <c r="AS19" s="145">
        <f t="shared" si="4"/>
        <v>0</v>
      </c>
      <c r="AT19" s="145">
        <f t="shared" si="4"/>
        <v>0</v>
      </c>
      <c r="AU19" s="145">
        <f t="shared" si="5"/>
        <v>0</v>
      </c>
      <c r="AV19" s="145">
        <f t="shared" si="5"/>
        <v>0</v>
      </c>
      <c r="AW19" s="145">
        <f t="shared" si="5"/>
        <v>0</v>
      </c>
      <c r="AX19" s="143" t="e">
        <f t="shared" si="6"/>
        <v>#VALUE!</v>
      </c>
      <c r="AY19" s="145" t="e">
        <f t="shared" si="6"/>
        <v>#VALUE!</v>
      </c>
      <c r="AZ19" s="146" t="e">
        <f t="shared" si="6"/>
        <v>#VALUE!</v>
      </c>
      <c r="BA19" s="143">
        <f t="shared" si="7"/>
        <v>0</v>
      </c>
      <c r="BB19" s="145">
        <f t="shared" si="7"/>
        <v>0</v>
      </c>
      <c r="BC19" s="145">
        <f t="shared" si="7"/>
        <v>0</v>
      </c>
      <c r="BD19" s="145">
        <f t="shared" si="8"/>
        <v>0</v>
      </c>
      <c r="BE19" s="145">
        <f t="shared" si="8"/>
        <v>0</v>
      </c>
      <c r="BF19" s="145">
        <f t="shared" si="8"/>
        <v>0</v>
      </c>
      <c r="BG19" s="143" t="e">
        <f t="shared" si="9"/>
        <v>#VALUE!</v>
      </c>
      <c r="BH19" s="145" t="e">
        <f t="shared" si="9"/>
        <v>#VALUE!</v>
      </c>
      <c r="BI19" s="146" t="e">
        <f t="shared" si="9"/>
        <v>#VALUE!</v>
      </c>
      <c r="BJ19" s="143">
        <f t="shared" si="10"/>
        <v>0</v>
      </c>
      <c r="BK19" s="145">
        <f t="shared" si="10"/>
        <v>0</v>
      </c>
      <c r="BL19" s="145">
        <f t="shared" si="10"/>
        <v>0</v>
      </c>
      <c r="BM19" s="145">
        <f t="shared" si="11"/>
        <v>0</v>
      </c>
      <c r="BN19" s="145">
        <f t="shared" si="11"/>
        <v>0</v>
      </c>
      <c r="BO19" s="145">
        <f t="shared" si="11"/>
        <v>0</v>
      </c>
      <c r="BP19" s="143" t="e">
        <f t="shared" si="12"/>
        <v>#VALUE!</v>
      </c>
      <c r="BQ19" s="145" t="e">
        <f t="shared" si="12"/>
        <v>#VALUE!</v>
      </c>
      <c r="BR19" s="146" t="e">
        <f t="shared" si="12"/>
        <v>#VALUE!</v>
      </c>
      <c r="BT19" s="143" t="e">
        <f t="shared" si="25"/>
        <v>#VALUE!</v>
      </c>
      <c r="BU19" s="146" t="e">
        <f t="shared" si="25"/>
        <v>#VALUE!</v>
      </c>
      <c r="BV19" s="146" t="e">
        <f t="shared" si="25"/>
        <v>#VALUE!</v>
      </c>
      <c r="BW19" s="143" t="e">
        <f t="shared" si="25"/>
        <v>#VALUE!</v>
      </c>
      <c r="BX19" s="146" t="e">
        <f t="shared" si="25"/>
        <v>#VALUE!</v>
      </c>
      <c r="BY19" s="146" t="e">
        <f t="shared" si="25"/>
        <v>#VALUE!</v>
      </c>
      <c r="BZ19" s="143" t="e">
        <f t="shared" si="25"/>
        <v>#VALUE!</v>
      </c>
      <c r="CA19" s="146" t="e">
        <f t="shared" si="25"/>
        <v>#VALUE!</v>
      </c>
      <c r="CB19" s="146" t="e">
        <f t="shared" si="25"/>
        <v>#VALUE!</v>
      </c>
      <c r="CC19" s="143" t="e">
        <f t="shared" si="25"/>
        <v>#VALUE!</v>
      </c>
      <c r="CD19" s="146" t="e">
        <f t="shared" si="25"/>
        <v>#VALUE!</v>
      </c>
      <c r="CE19" s="146" t="e">
        <f t="shared" si="25"/>
        <v>#VALUE!</v>
      </c>
      <c r="CF19" s="143" t="e">
        <f t="shared" si="25"/>
        <v>#VALUE!</v>
      </c>
      <c r="CG19" s="146" t="e">
        <f t="shared" si="25"/>
        <v>#VALUE!</v>
      </c>
      <c r="CH19" s="146" t="e">
        <f t="shared" si="25"/>
        <v>#VALUE!</v>
      </c>
      <c r="CJ19" s="147" t="e">
        <f>BT19*'CT Market Penetration Worksheet'!$F$10</f>
        <v>#VALUE!</v>
      </c>
      <c r="CK19" s="148" t="e">
        <f>BU19*'CT Market Penetration Worksheet'!$F$10</f>
        <v>#VALUE!</v>
      </c>
      <c r="CL19" s="148" t="e">
        <f>BV19*'CT Market Penetration Worksheet'!$F$10</f>
        <v>#VALUE!</v>
      </c>
      <c r="CM19" s="147" t="e">
        <f>BW19*'CT Market Penetration Worksheet'!$F$16</f>
        <v>#VALUE!</v>
      </c>
      <c r="CN19" s="148" t="e">
        <f>BX19*'CT Market Penetration Worksheet'!$F$16</f>
        <v>#VALUE!</v>
      </c>
      <c r="CO19" s="148" t="e">
        <f>BY19*'CT Market Penetration Worksheet'!$F$16</f>
        <v>#VALUE!</v>
      </c>
      <c r="CP19" s="147" t="e">
        <f>BZ19*'CT Market Penetration Worksheet'!$F$22</f>
        <v>#VALUE!</v>
      </c>
      <c r="CQ19" s="148" t="e">
        <f>CA19*'CT Market Penetration Worksheet'!$F$22</f>
        <v>#VALUE!</v>
      </c>
      <c r="CR19" s="148" t="e">
        <f>CB19*'CT Market Penetration Worksheet'!$F$22</f>
        <v>#VALUE!</v>
      </c>
      <c r="CS19" s="147" t="e">
        <f>CC19*'CT Market Penetration Worksheet'!$F$28</f>
        <v>#VALUE!</v>
      </c>
      <c r="CT19" s="148" t="e">
        <f>CD19*'CT Market Penetration Worksheet'!$F$28</f>
        <v>#VALUE!</v>
      </c>
      <c r="CU19" s="148" t="e">
        <f>CE19*'CT Market Penetration Worksheet'!$F$28</f>
        <v>#VALUE!</v>
      </c>
      <c r="CV19" s="147" t="e">
        <f t="shared" si="26"/>
        <v>#VALUE!</v>
      </c>
      <c r="CW19" s="148" t="e">
        <f t="shared" si="27"/>
        <v>#VALUE!</v>
      </c>
      <c r="CX19" s="148" t="e">
        <f t="shared" si="28"/>
        <v>#VALUE!</v>
      </c>
      <c r="CZ19" s="125" t="e">
        <f t="shared" si="29"/>
        <v>#VALUE!</v>
      </c>
      <c r="DA19" s="125" t="e">
        <f t="shared" si="30"/>
        <v>#VALUE!</v>
      </c>
      <c r="DB19" s="125" t="e">
        <f t="shared" si="15"/>
        <v>#VALUE!</v>
      </c>
      <c r="DC19" s="125" t="e">
        <f t="shared" si="15"/>
        <v>#VALUE!</v>
      </c>
      <c r="DD19" s="125" t="e">
        <f t="shared" si="15"/>
        <v>#VALUE!</v>
      </c>
      <c r="DF19" s="125" t="e">
        <f t="shared" si="31"/>
        <v>#VALUE!</v>
      </c>
      <c r="DG19" s="125" t="e">
        <f t="shared" si="32"/>
        <v>#VALUE!</v>
      </c>
      <c r="DH19" s="125" t="e">
        <f t="shared" si="33"/>
        <v>#VALUE!</v>
      </c>
      <c r="DI19" s="125" t="e">
        <f t="shared" si="34"/>
        <v>#VALUE!</v>
      </c>
      <c r="DJ19" s="125" t="e">
        <f t="shared" si="35"/>
        <v>#VALUE!</v>
      </c>
    </row>
    <row r="20" spans="1:114" s="160" customFormat="1" ht="15" thickBot="1" x14ac:dyDescent="0.4">
      <c r="A20" s="140">
        <f t="shared" si="36"/>
        <v>0</v>
      </c>
      <c r="B20" s="154">
        <f t="shared" si="17"/>
        <v>0</v>
      </c>
      <c r="C20" s="154">
        <f t="shared" si="17"/>
        <v>0</v>
      </c>
      <c r="D20" s="154">
        <f t="shared" si="18"/>
        <v>0</v>
      </c>
      <c r="E20" s="154">
        <f t="shared" si="17"/>
        <v>0</v>
      </c>
      <c r="F20" s="154">
        <f t="shared" si="17"/>
        <v>0</v>
      </c>
      <c r="G20" s="154">
        <f t="shared" si="19"/>
        <v>0</v>
      </c>
      <c r="H20" s="154">
        <f t="shared" si="17"/>
        <v>0</v>
      </c>
      <c r="I20" s="154">
        <f t="shared" si="17"/>
        <v>0</v>
      </c>
      <c r="J20" s="154">
        <f t="shared" si="20"/>
        <v>0</v>
      </c>
      <c r="K20" s="154">
        <f t="shared" si="17"/>
        <v>0</v>
      </c>
      <c r="L20" s="154">
        <f t="shared" si="17"/>
        <v>0</v>
      </c>
      <c r="M20" s="154">
        <f t="shared" si="21"/>
        <v>0</v>
      </c>
      <c r="N20" s="154">
        <f t="shared" si="17"/>
        <v>0</v>
      </c>
      <c r="O20" s="154">
        <f t="shared" si="17"/>
        <v>0</v>
      </c>
      <c r="P20" s="154">
        <f t="shared" si="22"/>
        <v>0</v>
      </c>
      <c r="Q20" s="156">
        <f t="shared" si="37"/>
        <v>0</v>
      </c>
      <c r="R20" s="157">
        <f t="shared" si="40"/>
        <v>0</v>
      </c>
      <c r="S20" s="158">
        <f t="shared" si="40"/>
        <v>0</v>
      </c>
      <c r="T20" s="158">
        <f t="shared" si="40"/>
        <v>0</v>
      </c>
      <c r="U20" s="158">
        <f t="shared" si="40"/>
        <v>0</v>
      </c>
      <c r="V20" s="158">
        <f t="shared" si="40"/>
        <v>0</v>
      </c>
      <c r="W20" s="156" t="e">
        <f t="shared" si="40"/>
        <v>#VALUE!</v>
      </c>
      <c r="X20" s="158" t="e">
        <f t="shared" si="40"/>
        <v>#VALUE!</v>
      </c>
      <c r="Y20" s="159" t="e">
        <f t="shared" si="40"/>
        <v>#VALUE!</v>
      </c>
      <c r="Z20" s="156">
        <f t="shared" si="40"/>
        <v>0</v>
      </c>
      <c r="AA20" s="158">
        <f t="shared" si="40"/>
        <v>0</v>
      </c>
      <c r="AB20" s="158">
        <f t="shared" si="40"/>
        <v>0</v>
      </c>
      <c r="AC20" s="158">
        <f t="shared" si="40"/>
        <v>0</v>
      </c>
      <c r="AD20" s="158">
        <f t="shared" si="40"/>
        <v>0</v>
      </c>
      <c r="AE20" s="158">
        <f t="shared" si="40"/>
        <v>0</v>
      </c>
      <c r="AF20" s="156" t="e">
        <f t="shared" si="40"/>
        <v>#VALUE!</v>
      </c>
      <c r="AG20" s="158" t="e">
        <f t="shared" si="40"/>
        <v>#VALUE!</v>
      </c>
      <c r="AH20" s="159" t="e">
        <f t="shared" si="40"/>
        <v>#VALUE!</v>
      </c>
      <c r="AI20" s="156">
        <f t="shared" si="40"/>
        <v>0</v>
      </c>
      <c r="AJ20" s="158">
        <f t="shared" si="40"/>
        <v>0</v>
      </c>
      <c r="AK20" s="158">
        <f t="shared" si="40"/>
        <v>0</v>
      </c>
      <c r="AL20" s="158">
        <f t="shared" si="40"/>
        <v>0</v>
      </c>
      <c r="AM20" s="158">
        <f t="shared" si="40"/>
        <v>0</v>
      </c>
      <c r="AN20" s="158">
        <f t="shared" si="40"/>
        <v>0</v>
      </c>
      <c r="AO20" s="156" t="e">
        <f t="shared" si="40"/>
        <v>#VALUE!</v>
      </c>
      <c r="AP20" s="158" t="e">
        <f t="shared" si="40"/>
        <v>#VALUE!</v>
      </c>
      <c r="AQ20" s="159" t="e">
        <f t="shared" si="40"/>
        <v>#VALUE!</v>
      </c>
      <c r="AR20" s="156">
        <f t="shared" si="24"/>
        <v>0</v>
      </c>
      <c r="AS20" s="158">
        <f t="shared" si="4"/>
        <v>0</v>
      </c>
      <c r="AT20" s="158">
        <f t="shared" si="4"/>
        <v>0</v>
      </c>
      <c r="AU20" s="158">
        <f t="shared" si="5"/>
        <v>0</v>
      </c>
      <c r="AV20" s="158">
        <f t="shared" si="5"/>
        <v>0</v>
      </c>
      <c r="AW20" s="158">
        <f t="shared" si="5"/>
        <v>0</v>
      </c>
      <c r="AX20" s="156" t="e">
        <f t="shared" si="6"/>
        <v>#VALUE!</v>
      </c>
      <c r="AY20" s="158" t="e">
        <f t="shared" si="6"/>
        <v>#VALUE!</v>
      </c>
      <c r="AZ20" s="159" t="e">
        <f t="shared" si="6"/>
        <v>#VALUE!</v>
      </c>
      <c r="BA20" s="156">
        <f t="shared" si="7"/>
        <v>0</v>
      </c>
      <c r="BB20" s="158">
        <f t="shared" si="7"/>
        <v>0</v>
      </c>
      <c r="BC20" s="158">
        <f t="shared" si="7"/>
        <v>0</v>
      </c>
      <c r="BD20" s="158">
        <f t="shared" si="8"/>
        <v>0</v>
      </c>
      <c r="BE20" s="158">
        <f t="shared" si="8"/>
        <v>0</v>
      </c>
      <c r="BF20" s="158">
        <f t="shared" si="8"/>
        <v>0</v>
      </c>
      <c r="BG20" s="156" t="e">
        <f t="shared" si="9"/>
        <v>#VALUE!</v>
      </c>
      <c r="BH20" s="158" t="e">
        <f t="shared" si="9"/>
        <v>#VALUE!</v>
      </c>
      <c r="BI20" s="159" t="e">
        <f t="shared" si="9"/>
        <v>#VALUE!</v>
      </c>
      <c r="BJ20" s="156">
        <f t="shared" si="10"/>
        <v>0</v>
      </c>
      <c r="BK20" s="158">
        <f t="shared" si="10"/>
        <v>0</v>
      </c>
      <c r="BL20" s="158">
        <f t="shared" si="10"/>
        <v>0</v>
      </c>
      <c r="BM20" s="158">
        <f t="shared" si="11"/>
        <v>0</v>
      </c>
      <c r="BN20" s="158">
        <f t="shared" si="11"/>
        <v>0</v>
      </c>
      <c r="BO20" s="158">
        <f t="shared" si="11"/>
        <v>0</v>
      </c>
      <c r="BP20" s="156" t="e">
        <f t="shared" si="12"/>
        <v>#VALUE!</v>
      </c>
      <c r="BQ20" s="158" t="e">
        <f t="shared" si="12"/>
        <v>#VALUE!</v>
      </c>
      <c r="BR20" s="159" t="e">
        <f t="shared" si="12"/>
        <v>#VALUE!</v>
      </c>
      <c r="BT20" s="156" t="e">
        <f t="shared" si="25"/>
        <v>#VALUE!</v>
      </c>
      <c r="BU20" s="158" t="e">
        <f t="shared" si="25"/>
        <v>#VALUE!</v>
      </c>
      <c r="BV20" s="156" t="e">
        <f t="shared" si="25"/>
        <v>#VALUE!</v>
      </c>
      <c r="BW20" s="156" t="e">
        <f t="shared" si="25"/>
        <v>#VALUE!</v>
      </c>
      <c r="BX20" s="158" t="e">
        <f t="shared" si="25"/>
        <v>#VALUE!</v>
      </c>
      <c r="BY20" s="156" t="e">
        <f t="shared" si="25"/>
        <v>#VALUE!</v>
      </c>
      <c r="BZ20" s="156" t="e">
        <f t="shared" si="25"/>
        <v>#VALUE!</v>
      </c>
      <c r="CA20" s="158" t="e">
        <f t="shared" si="25"/>
        <v>#VALUE!</v>
      </c>
      <c r="CB20" s="156" t="e">
        <f t="shared" si="25"/>
        <v>#VALUE!</v>
      </c>
      <c r="CC20" s="156" t="e">
        <f t="shared" si="25"/>
        <v>#VALUE!</v>
      </c>
      <c r="CD20" s="158" t="e">
        <f t="shared" si="25"/>
        <v>#VALUE!</v>
      </c>
      <c r="CE20" s="162" t="e">
        <f t="shared" si="25"/>
        <v>#VALUE!</v>
      </c>
      <c r="CF20" s="156" t="e">
        <f t="shared" si="25"/>
        <v>#VALUE!</v>
      </c>
      <c r="CG20" s="158" t="e">
        <f t="shared" si="25"/>
        <v>#VALUE!</v>
      </c>
      <c r="CH20" s="162" t="e">
        <f t="shared" si="25"/>
        <v>#VALUE!</v>
      </c>
      <c r="CJ20" s="163" t="e">
        <f>BT20*'CT Market Penetration Worksheet'!$F$10</f>
        <v>#VALUE!</v>
      </c>
      <c r="CK20" s="164" t="e">
        <f>BU20*'CT Market Penetration Worksheet'!$F$10</f>
        <v>#VALUE!</v>
      </c>
      <c r="CL20" s="163" t="e">
        <f>BV20*'CT Market Penetration Worksheet'!$F$10</f>
        <v>#VALUE!</v>
      </c>
      <c r="CM20" s="163" t="e">
        <f>BW20*'CT Market Penetration Worksheet'!$F$16</f>
        <v>#VALUE!</v>
      </c>
      <c r="CN20" s="164" t="e">
        <f>BX20*'CT Market Penetration Worksheet'!$F$16</f>
        <v>#VALUE!</v>
      </c>
      <c r="CO20" s="163" t="e">
        <f>BY20*'CT Market Penetration Worksheet'!$F$16</f>
        <v>#VALUE!</v>
      </c>
      <c r="CP20" s="163" t="e">
        <f>BZ20*'CT Market Penetration Worksheet'!$F$22</f>
        <v>#VALUE!</v>
      </c>
      <c r="CQ20" s="164" t="e">
        <f>CA20*'CT Market Penetration Worksheet'!$F$22</f>
        <v>#VALUE!</v>
      </c>
      <c r="CR20" s="163" t="e">
        <f>CB20*'CT Market Penetration Worksheet'!$F$22</f>
        <v>#VALUE!</v>
      </c>
      <c r="CS20" s="163" t="e">
        <f>CC20*'CT Market Penetration Worksheet'!$F$28</f>
        <v>#VALUE!</v>
      </c>
      <c r="CT20" s="164" t="e">
        <f>CD20*'CT Market Penetration Worksheet'!$F$28</f>
        <v>#VALUE!</v>
      </c>
      <c r="CU20" s="165" t="e">
        <f>CE20*'CT Market Penetration Worksheet'!$F$28</f>
        <v>#VALUE!</v>
      </c>
      <c r="CV20" s="163" t="e">
        <f t="shared" si="26"/>
        <v>#VALUE!</v>
      </c>
      <c r="CW20" s="164" t="e">
        <f t="shared" si="27"/>
        <v>#VALUE!</v>
      </c>
      <c r="CX20" s="165" t="e">
        <f t="shared" si="28"/>
        <v>#VALUE!</v>
      </c>
      <c r="CZ20" s="125" t="e">
        <f t="shared" si="29"/>
        <v>#VALUE!</v>
      </c>
      <c r="DA20" s="125" t="e">
        <f t="shared" si="30"/>
        <v>#VALUE!</v>
      </c>
      <c r="DB20" s="125" t="e">
        <f t="shared" si="15"/>
        <v>#VALUE!</v>
      </c>
      <c r="DC20" s="125" t="e">
        <f t="shared" si="15"/>
        <v>#VALUE!</v>
      </c>
      <c r="DD20" s="125" t="e">
        <f t="shared" si="15"/>
        <v>#VALUE!</v>
      </c>
      <c r="DF20" s="125" t="e">
        <f t="shared" si="31"/>
        <v>#VALUE!</v>
      </c>
      <c r="DG20" s="125" t="e">
        <f t="shared" si="32"/>
        <v>#VALUE!</v>
      </c>
      <c r="DH20" s="125" t="e">
        <f t="shared" si="33"/>
        <v>#VALUE!</v>
      </c>
      <c r="DI20" s="125" t="e">
        <f t="shared" si="34"/>
        <v>#VALUE!</v>
      </c>
      <c r="DJ20" s="125" t="e">
        <f t="shared" si="35"/>
        <v>#VALUE!</v>
      </c>
    </row>
    <row r="21" spans="1:114" s="124" customFormat="1" x14ac:dyDescent="0.35">
      <c r="A21" s="140">
        <f t="shared" si="36"/>
        <v>1</v>
      </c>
      <c r="B21" s="141">
        <f t="shared" si="17"/>
        <v>0</v>
      </c>
      <c r="C21" s="141">
        <f t="shared" si="17"/>
        <v>0</v>
      </c>
      <c r="D21" s="141">
        <f t="shared" si="18"/>
        <v>0</v>
      </c>
      <c r="E21" s="141">
        <f t="shared" si="17"/>
        <v>0</v>
      </c>
      <c r="F21" s="141">
        <f t="shared" si="17"/>
        <v>0</v>
      </c>
      <c r="G21" s="141">
        <f t="shared" si="19"/>
        <v>0</v>
      </c>
      <c r="H21" s="141">
        <f t="shared" si="17"/>
        <v>0</v>
      </c>
      <c r="I21" s="141">
        <f t="shared" si="17"/>
        <v>0</v>
      </c>
      <c r="J21" s="141">
        <f t="shared" si="20"/>
        <v>0</v>
      </c>
      <c r="K21" s="141">
        <f t="shared" si="17"/>
        <v>0</v>
      </c>
      <c r="L21" s="141">
        <f t="shared" si="17"/>
        <v>0</v>
      </c>
      <c r="M21" s="141">
        <f t="shared" si="21"/>
        <v>0</v>
      </c>
      <c r="N21" s="141">
        <f t="shared" si="17"/>
        <v>0</v>
      </c>
      <c r="O21" s="141">
        <f t="shared" si="17"/>
        <v>0</v>
      </c>
      <c r="P21" s="141">
        <f t="shared" si="22"/>
        <v>0</v>
      </c>
      <c r="Q21" s="143">
        <f t="shared" si="37"/>
        <v>0</v>
      </c>
      <c r="R21" s="144">
        <f t="shared" si="40"/>
        <v>0</v>
      </c>
      <c r="S21" s="145">
        <f t="shared" si="40"/>
        <v>0</v>
      </c>
      <c r="T21" s="145">
        <f t="shared" si="40"/>
        <v>0</v>
      </c>
      <c r="U21" s="145">
        <f t="shared" si="40"/>
        <v>0</v>
      </c>
      <c r="V21" s="145">
        <f t="shared" si="40"/>
        <v>0</v>
      </c>
      <c r="W21" s="143" t="e">
        <f t="shared" si="40"/>
        <v>#VALUE!</v>
      </c>
      <c r="X21" s="145" t="e">
        <f t="shared" si="40"/>
        <v>#VALUE!</v>
      </c>
      <c r="Y21" s="146" t="e">
        <f t="shared" si="40"/>
        <v>#VALUE!</v>
      </c>
      <c r="Z21" s="143">
        <f t="shared" si="40"/>
        <v>0</v>
      </c>
      <c r="AA21" s="145">
        <f t="shared" si="40"/>
        <v>0</v>
      </c>
      <c r="AB21" s="145">
        <f t="shared" si="40"/>
        <v>0</v>
      </c>
      <c r="AC21" s="145">
        <f t="shared" si="40"/>
        <v>0</v>
      </c>
      <c r="AD21" s="145">
        <f t="shared" si="40"/>
        <v>0</v>
      </c>
      <c r="AE21" s="145">
        <f t="shared" si="40"/>
        <v>0</v>
      </c>
      <c r="AF21" s="143" t="e">
        <f t="shared" si="40"/>
        <v>#VALUE!</v>
      </c>
      <c r="AG21" s="145" t="e">
        <f t="shared" si="40"/>
        <v>#VALUE!</v>
      </c>
      <c r="AH21" s="146" t="e">
        <f t="shared" si="40"/>
        <v>#VALUE!</v>
      </c>
      <c r="AI21" s="143">
        <f t="shared" si="40"/>
        <v>0</v>
      </c>
      <c r="AJ21" s="145">
        <f t="shared" si="40"/>
        <v>0</v>
      </c>
      <c r="AK21" s="145">
        <f t="shared" si="40"/>
        <v>0</v>
      </c>
      <c r="AL21" s="145">
        <f t="shared" si="40"/>
        <v>0</v>
      </c>
      <c r="AM21" s="145">
        <f t="shared" si="40"/>
        <v>0</v>
      </c>
      <c r="AN21" s="145">
        <f t="shared" si="40"/>
        <v>0</v>
      </c>
      <c r="AO21" s="143" t="e">
        <f t="shared" si="40"/>
        <v>#VALUE!</v>
      </c>
      <c r="AP21" s="145" t="e">
        <f t="shared" si="40"/>
        <v>#VALUE!</v>
      </c>
      <c r="AQ21" s="146" t="e">
        <f t="shared" si="40"/>
        <v>#VALUE!</v>
      </c>
      <c r="AR21" s="143">
        <f t="shared" si="24"/>
        <v>0</v>
      </c>
      <c r="AS21" s="145">
        <f t="shared" si="4"/>
        <v>0</v>
      </c>
      <c r="AT21" s="145">
        <f t="shared" si="4"/>
        <v>0</v>
      </c>
      <c r="AU21" s="145">
        <f t="shared" si="5"/>
        <v>0</v>
      </c>
      <c r="AV21" s="145">
        <f t="shared" si="5"/>
        <v>0</v>
      </c>
      <c r="AW21" s="145">
        <f t="shared" si="5"/>
        <v>0</v>
      </c>
      <c r="AX21" s="143" t="e">
        <f t="shared" si="6"/>
        <v>#VALUE!</v>
      </c>
      <c r="AY21" s="145" t="e">
        <f t="shared" si="6"/>
        <v>#VALUE!</v>
      </c>
      <c r="AZ21" s="146" t="e">
        <f t="shared" si="6"/>
        <v>#VALUE!</v>
      </c>
      <c r="BA21" s="143">
        <f t="shared" si="7"/>
        <v>0</v>
      </c>
      <c r="BB21" s="145">
        <f t="shared" si="7"/>
        <v>0</v>
      </c>
      <c r="BC21" s="145">
        <f t="shared" si="7"/>
        <v>0</v>
      </c>
      <c r="BD21" s="145">
        <f t="shared" si="8"/>
        <v>0</v>
      </c>
      <c r="BE21" s="145">
        <f t="shared" si="8"/>
        <v>0</v>
      </c>
      <c r="BF21" s="145">
        <f t="shared" si="8"/>
        <v>0</v>
      </c>
      <c r="BG21" s="143" t="e">
        <f t="shared" si="9"/>
        <v>#VALUE!</v>
      </c>
      <c r="BH21" s="145" t="e">
        <f t="shared" si="9"/>
        <v>#VALUE!</v>
      </c>
      <c r="BI21" s="146" t="e">
        <f t="shared" si="9"/>
        <v>#VALUE!</v>
      </c>
      <c r="BJ21" s="143">
        <f t="shared" si="10"/>
        <v>0</v>
      </c>
      <c r="BK21" s="145">
        <f t="shared" si="10"/>
        <v>0</v>
      </c>
      <c r="BL21" s="145">
        <f t="shared" si="10"/>
        <v>0</v>
      </c>
      <c r="BM21" s="145">
        <f t="shared" si="11"/>
        <v>0</v>
      </c>
      <c r="BN21" s="145">
        <f t="shared" si="11"/>
        <v>0</v>
      </c>
      <c r="BO21" s="145">
        <f t="shared" si="11"/>
        <v>0</v>
      </c>
      <c r="BP21" s="143" t="e">
        <f t="shared" si="12"/>
        <v>#VALUE!</v>
      </c>
      <c r="BQ21" s="145" t="e">
        <f t="shared" si="12"/>
        <v>#VALUE!</v>
      </c>
      <c r="BR21" s="146" t="e">
        <f t="shared" si="12"/>
        <v>#VALUE!</v>
      </c>
      <c r="BT21" s="143" t="e">
        <f t="shared" si="25"/>
        <v>#VALUE!</v>
      </c>
      <c r="BU21" s="166" t="e">
        <f t="shared" si="25"/>
        <v>#VALUE!</v>
      </c>
      <c r="BV21" s="143" t="e">
        <f t="shared" si="25"/>
        <v>#VALUE!</v>
      </c>
      <c r="BW21" s="143" t="e">
        <f t="shared" si="25"/>
        <v>#VALUE!</v>
      </c>
      <c r="BX21" s="166" t="e">
        <f t="shared" si="25"/>
        <v>#VALUE!</v>
      </c>
      <c r="BY21" s="143" t="e">
        <f t="shared" si="25"/>
        <v>#VALUE!</v>
      </c>
      <c r="BZ21" s="143" t="e">
        <f t="shared" si="25"/>
        <v>#VALUE!</v>
      </c>
      <c r="CA21" s="166" t="e">
        <f t="shared" si="25"/>
        <v>#VALUE!</v>
      </c>
      <c r="CB21" s="143" t="e">
        <f t="shared" si="25"/>
        <v>#VALUE!</v>
      </c>
      <c r="CC21" s="143" t="e">
        <f t="shared" si="25"/>
        <v>#VALUE!</v>
      </c>
      <c r="CD21" s="166" t="e">
        <f t="shared" si="25"/>
        <v>#VALUE!</v>
      </c>
      <c r="CE21" s="167" t="e">
        <f t="shared" si="25"/>
        <v>#VALUE!</v>
      </c>
      <c r="CF21" s="143" t="e">
        <f t="shared" si="25"/>
        <v>#VALUE!</v>
      </c>
      <c r="CG21" s="166" t="e">
        <f t="shared" si="25"/>
        <v>#VALUE!</v>
      </c>
      <c r="CH21" s="167" t="e">
        <f t="shared" si="25"/>
        <v>#VALUE!</v>
      </c>
      <c r="CJ21" s="147" t="e">
        <f>BT21*'CT Market Penetration Worksheet'!$F$10</f>
        <v>#VALUE!</v>
      </c>
      <c r="CK21" s="168" t="e">
        <f>BU21*'CT Market Penetration Worksheet'!$F$10</f>
        <v>#VALUE!</v>
      </c>
      <c r="CL21" s="147" t="e">
        <f>BV21*'CT Market Penetration Worksheet'!$F$10</f>
        <v>#VALUE!</v>
      </c>
      <c r="CM21" s="147" t="e">
        <f>BW21*'CT Market Penetration Worksheet'!$F$16</f>
        <v>#VALUE!</v>
      </c>
      <c r="CN21" s="168" t="e">
        <f>BX21*'CT Market Penetration Worksheet'!$F$16</f>
        <v>#VALUE!</v>
      </c>
      <c r="CO21" s="147" t="e">
        <f>BY21*'CT Market Penetration Worksheet'!$F$16</f>
        <v>#VALUE!</v>
      </c>
      <c r="CP21" s="147" t="e">
        <f>BZ21*'CT Market Penetration Worksheet'!$F$22</f>
        <v>#VALUE!</v>
      </c>
      <c r="CQ21" s="168" t="e">
        <f>CA21*'CT Market Penetration Worksheet'!$F$22</f>
        <v>#VALUE!</v>
      </c>
      <c r="CR21" s="147" t="e">
        <f>CB21*'CT Market Penetration Worksheet'!$F$22</f>
        <v>#VALUE!</v>
      </c>
      <c r="CS21" s="147" t="e">
        <f>CC21*'CT Market Penetration Worksheet'!$F$28</f>
        <v>#VALUE!</v>
      </c>
      <c r="CT21" s="168" t="e">
        <f>CD21*'CT Market Penetration Worksheet'!$F$28</f>
        <v>#VALUE!</v>
      </c>
      <c r="CU21" s="169" t="e">
        <f>CE21*'CT Market Penetration Worksheet'!$F$28</f>
        <v>#VALUE!</v>
      </c>
      <c r="CV21" s="147" t="e">
        <f t="shared" si="26"/>
        <v>#VALUE!</v>
      </c>
      <c r="CW21" s="168" t="e">
        <f t="shared" si="27"/>
        <v>#VALUE!</v>
      </c>
      <c r="CX21" s="169" t="e">
        <f t="shared" si="28"/>
        <v>#VALUE!</v>
      </c>
      <c r="CZ21" s="125" t="e">
        <f t="shared" si="29"/>
        <v>#VALUE!</v>
      </c>
      <c r="DA21" s="125" t="e">
        <f t="shared" si="30"/>
        <v>#VALUE!</v>
      </c>
      <c r="DB21" s="125" t="e">
        <f t="shared" si="15"/>
        <v>#VALUE!</v>
      </c>
      <c r="DC21" s="125" t="e">
        <f t="shared" si="15"/>
        <v>#VALUE!</v>
      </c>
      <c r="DD21" s="125" t="e">
        <f t="shared" si="15"/>
        <v>#VALUE!</v>
      </c>
      <c r="DF21" s="125" t="e">
        <f t="shared" si="31"/>
        <v>#VALUE!</v>
      </c>
      <c r="DG21" s="125" t="e">
        <f t="shared" si="32"/>
        <v>#VALUE!</v>
      </c>
      <c r="DH21" s="125" t="e">
        <f t="shared" si="33"/>
        <v>#VALUE!</v>
      </c>
      <c r="DI21" s="125" t="e">
        <f t="shared" si="34"/>
        <v>#VALUE!</v>
      </c>
      <c r="DJ21" s="125" t="e">
        <f t="shared" si="35"/>
        <v>#VALUE!</v>
      </c>
    </row>
    <row r="22" spans="1:114" s="124" customFormat="1" x14ac:dyDescent="0.35">
      <c r="A22" s="140">
        <f t="shared" si="36"/>
        <v>2</v>
      </c>
      <c r="B22" s="141">
        <f t="shared" si="17"/>
        <v>0</v>
      </c>
      <c r="C22" s="141">
        <f t="shared" si="17"/>
        <v>0</v>
      </c>
      <c r="D22" s="141">
        <f t="shared" si="18"/>
        <v>0</v>
      </c>
      <c r="E22" s="141">
        <f t="shared" si="17"/>
        <v>0</v>
      </c>
      <c r="F22" s="141">
        <f t="shared" si="17"/>
        <v>0</v>
      </c>
      <c r="G22" s="141">
        <f t="shared" si="19"/>
        <v>0</v>
      </c>
      <c r="H22" s="141">
        <f t="shared" si="17"/>
        <v>0</v>
      </c>
      <c r="I22" s="141">
        <f t="shared" si="17"/>
        <v>0</v>
      </c>
      <c r="J22" s="141">
        <f t="shared" si="20"/>
        <v>0</v>
      </c>
      <c r="K22" s="141">
        <f t="shared" si="17"/>
        <v>0</v>
      </c>
      <c r="L22" s="141">
        <f t="shared" si="17"/>
        <v>0</v>
      </c>
      <c r="M22" s="141">
        <f t="shared" si="21"/>
        <v>0</v>
      </c>
      <c r="N22" s="141">
        <f t="shared" si="17"/>
        <v>0</v>
      </c>
      <c r="O22" s="141">
        <f t="shared" si="17"/>
        <v>0</v>
      </c>
      <c r="P22" s="141">
        <f t="shared" si="22"/>
        <v>0</v>
      </c>
      <c r="Q22" s="143">
        <f t="shared" si="37"/>
        <v>0</v>
      </c>
      <c r="R22" s="144">
        <f t="shared" ref="R22:AQ25" si="41">(R$6+((R$5-R$6)/(1+EXP((($A22-R$8)/R$7)))))*$B22</f>
        <v>0</v>
      </c>
      <c r="S22" s="145">
        <f t="shared" si="41"/>
        <v>0</v>
      </c>
      <c r="T22" s="145">
        <f t="shared" si="41"/>
        <v>0</v>
      </c>
      <c r="U22" s="145">
        <f t="shared" si="41"/>
        <v>0</v>
      </c>
      <c r="V22" s="145">
        <f t="shared" si="41"/>
        <v>0</v>
      </c>
      <c r="W22" s="143" t="e">
        <f t="shared" si="41"/>
        <v>#VALUE!</v>
      </c>
      <c r="X22" s="145" t="e">
        <f t="shared" si="41"/>
        <v>#VALUE!</v>
      </c>
      <c r="Y22" s="146" t="e">
        <f t="shared" si="41"/>
        <v>#VALUE!</v>
      </c>
      <c r="Z22" s="143">
        <f t="shared" si="41"/>
        <v>0</v>
      </c>
      <c r="AA22" s="145">
        <f t="shared" si="41"/>
        <v>0</v>
      </c>
      <c r="AB22" s="145">
        <f t="shared" si="41"/>
        <v>0</v>
      </c>
      <c r="AC22" s="145">
        <f t="shared" si="41"/>
        <v>0</v>
      </c>
      <c r="AD22" s="145">
        <f t="shared" si="41"/>
        <v>0</v>
      </c>
      <c r="AE22" s="145">
        <f t="shared" si="41"/>
        <v>0</v>
      </c>
      <c r="AF22" s="143" t="e">
        <f t="shared" si="41"/>
        <v>#VALUE!</v>
      </c>
      <c r="AG22" s="145" t="e">
        <f t="shared" si="41"/>
        <v>#VALUE!</v>
      </c>
      <c r="AH22" s="146" t="e">
        <f t="shared" si="41"/>
        <v>#VALUE!</v>
      </c>
      <c r="AI22" s="143">
        <f t="shared" si="41"/>
        <v>0</v>
      </c>
      <c r="AJ22" s="145">
        <f t="shared" si="41"/>
        <v>0</v>
      </c>
      <c r="AK22" s="145">
        <f t="shared" si="41"/>
        <v>0</v>
      </c>
      <c r="AL22" s="145">
        <f t="shared" si="41"/>
        <v>0</v>
      </c>
      <c r="AM22" s="145">
        <f t="shared" si="41"/>
        <v>0</v>
      </c>
      <c r="AN22" s="145">
        <f t="shared" si="41"/>
        <v>0</v>
      </c>
      <c r="AO22" s="143" t="e">
        <f t="shared" si="41"/>
        <v>#VALUE!</v>
      </c>
      <c r="AP22" s="145" t="e">
        <f t="shared" si="41"/>
        <v>#VALUE!</v>
      </c>
      <c r="AQ22" s="146" t="e">
        <f t="shared" si="41"/>
        <v>#VALUE!</v>
      </c>
      <c r="AR22" s="143">
        <f t="shared" si="24"/>
        <v>0</v>
      </c>
      <c r="AS22" s="145">
        <f t="shared" si="4"/>
        <v>0</v>
      </c>
      <c r="AT22" s="145">
        <f t="shared" si="4"/>
        <v>0</v>
      </c>
      <c r="AU22" s="145">
        <f t="shared" si="5"/>
        <v>0</v>
      </c>
      <c r="AV22" s="145">
        <f t="shared" si="5"/>
        <v>0</v>
      </c>
      <c r="AW22" s="145">
        <f t="shared" si="5"/>
        <v>0</v>
      </c>
      <c r="AX22" s="143" t="e">
        <f t="shared" si="6"/>
        <v>#VALUE!</v>
      </c>
      <c r="AY22" s="145" t="e">
        <f t="shared" si="6"/>
        <v>#VALUE!</v>
      </c>
      <c r="AZ22" s="146" t="e">
        <f t="shared" si="6"/>
        <v>#VALUE!</v>
      </c>
      <c r="BA22" s="143">
        <f t="shared" si="7"/>
        <v>0</v>
      </c>
      <c r="BB22" s="145">
        <f t="shared" si="7"/>
        <v>0</v>
      </c>
      <c r="BC22" s="145">
        <f t="shared" si="7"/>
        <v>0</v>
      </c>
      <c r="BD22" s="145">
        <f t="shared" si="8"/>
        <v>0</v>
      </c>
      <c r="BE22" s="145">
        <f t="shared" si="8"/>
        <v>0</v>
      </c>
      <c r="BF22" s="145">
        <f t="shared" si="8"/>
        <v>0</v>
      </c>
      <c r="BG22" s="143" t="e">
        <f t="shared" si="9"/>
        <v>#VALUE!</v>
      </c>
      <c r="BH22" s="145" t="e">
        <f t="shared" si="9"/>
        <v>#VALUE!</v>
      </c>
      <c r="BI22" s="146" t="e">
        <f t="shared" si="9"/>
        <v>#VALUE!</v>
      </c>
      <c r="BJ22" s="143">
        <f t="shared" si="10"/>
        <v>0</v>
      </c>
      <c r="BK22" s="145">
        <f t="shared" si="10"/>
        <v>0</v>
      </c>
      <c r="BL22" s="145">
        <f t="shared" si="10"/>
        <v>0</v>
      </c>
      <c r="BM22" s="145">
        <f t="shared" si="11"/>
        <v>0</v>
      </c>
      <c r="BN22" s="145">
        <f t="shared" si="11"/>
        <v>0</v>
      </c>
      <c r="BO22" s="145">
        <f t="shared" si="11"/>
        <v>0</v>
      </c>
      <c r="BP22" s="143" t="e">
        <f t="shared" si="12"/>
        <v>#VALUE!</v>
      </c>
      <c r="BQ22" s="145" t="e">
        <f t="shared" si="12"/>
        <v>#VALUE!</v>
      </c>
      <c r="BR22" s="146" t="e">
        <f t="shared" si="12"/>
        <v>#VALUE!</v>
      </c>
      <c r="BT22" s="143" t="e">
        <f t="shared" si="25"/>
        <v>#VALUE!</v>
      </c>
      <c r="BU22" s="166" t="e">
        <f t="shared" si="25"/>
        <v>#VALUE!</v>
      </c>
      <c r="BV22" s="143" t="e">
        <f t="shared" si="25"/>
        <v>#VALUE!</v>
      </c>
      <c r="BW22" s="143" t="e">
        <f t="shared" si="25"/>
        <v>#VALUE!</v>
      </c>
      <c r="BX22" s="166" t="e">
        <f t="shared" si="25"/>
        <v>#VALUE!</v>
      </c>
      <c r="BY22" s="143" t="e">
        <f t="shared" si="25"/>
        <v>#VALUE!</v>
      </c>
      <c r="BZ22" s="143" t="e">
        <f t="shared" si="25"/>
        <v>#VALUE!</v>
      </c>
      <c r="CA22" s="166" t="e">
        <f t="shared" si="25"/>
        <v>#VALUE!</v>
      </c>
      <c r="CB22" s="143" t="e">
        <f t="shared" si="25"/>
        <v>#VALUE!</v>
      </c>
      <c r="CC22" s="143" t="e">
        <f t="shared" si="25"/>
        <v>#VALUE!</v>
      </c>
      <c r="CD22" s="166" t="e">
        <f t="shared" si="25"/>
        <v>#VALUE!</v>
      </c>
      <c r="CE22" s="167" t="e">
        <f t="shared" si="25"/>
        <v>#VALUE!</v>
      </c>
      <c r="CF22" s="143" t="e">
        <f t="shared" si="25"/>
        <v>#VALUE!</v>
      </c>
      <c r="CG22" s="166" t="e">
        <f t="shared" si="25"/>
        <v>#VALUE!</v>
      </c>
      <c r="CH22" s="167" t="e">
        <f t="shared" si="25"/>
        <v>#VALUE!</v>
      </c>
      <c r="CJ22" s="147" t="e">
        <f>BT22*'CT Market Penetration Worksheet'!$F$10</f>
        <v>#VALUE!</v>
      </c>
      <c r="CK22" s="168" t="e">
        <f>BU22*'CT Market Penetration Worksheet'!$F$10</f>
        <v>#VALUE!</v>
      </c>
      <c r="CL22" s="147" t="e">
        <f>BV22*'CT Market Penetration Worksheet'!$F$10</f>
        <v>#VALUE!</v>
      </c>
      <c r="CM22" s="147" t="e">
        <f>BW22*'CT Market Penetration Worksheet'!$F$16</f>
        <v>#VALUE!</v>
      </c>
      <c r="CN22" s="168" t="e">
        <f>BX22*'CT Market Penetration Worksheet'!$F$16</f>
        <v>#VALUE!</v>
      </c>
      <c r="CO22" s="147" t="e">
        <f>BY22*'CT Market Penetration Worksheet'!$F$16</f>
        <v>#VALUE!</v>
      </c>
      <c r="CP22" s="147" t="e">
        <f>BZ22*'CT Market Penetration Worksheet'!$F$22</f>
        <v>#VALUE!</v>
      </c>
      <c r="CQ22" s="168" t="e">
        <f>CA22*'CT Market Penetration Worksheet'!$F$22</f>
        <v>#VALUE!</v>
      </c>
      <c r="CR22" s="147" t="e">
        <f>CB22*'CT Market Penetration Worksheet'!$F$22</f>
        <v>#VALUE!</v>
      </c>
      <c r="CS22" s="147" t="e">
        <f>CC22*'CT Market Penetration Worksheet'!$F$28</f>
        <v>#VALUE!</v>
      </c>
      <c r="CT22" s="168" t="e">
        <f>CD22*'CT Market Penetration Worksheet'!$F$28</f>
        <v>#VALUE!</v>
      </c>
      <c r="CU22" s="169" t="e">
        <f>CE22*'CT Market Penetration Worksheet'!$F$28</f>
        <v>#VALUE!</v>
      </c>
      <c r="CV22" s="147" t="e">
        <f t="shared" si="26"/>
        <v>#VALUE!</v>
      </c>
      <c r="CW22" s="168" t="e">
        <f t="shared" si="27"/>
        <v>#VALUE!</v>
      </c>
      <c r="CX22" s="169" t="e">
        <f t="shared" si="28"/>
        <v>#VALUE!</v>
      </c>
      <c r="CZ22" s="125" t="e">
        <f t="shared" si="29"/>
        <v>#VALUE!</v>
      </c>
      <c r="DA22" s="125" t="e">
        <f t="shared" si="30"/>
        <v>#VALUE!</v>
      </c>
      <c r="DB22" s="125" t="e">
        <f t="shared" si="15"/>
        <v>#VALUE!</v>
      </c>
      <c r="DC22" s="125" t="e">
        <f t="shared" si="15"/>
        <v>#VALUE!</v>
      </c>
      <c r="DD22" s="125" t="e">
        <f t="shared" si="15"/>
        <v>#VALUE!</v>
      </c>
      <c r="DF22" s="125" t="e">
        <f t="shared" si="31"/>
        <v>#VALUE!</v>
      </c>
      <c r="DG22" s="125" t="e">
        <f t="shared" si="32"/>
        <v>#VALUE!</v>
      </c>
      <c r="DH22" s="125" t="e">
        <f t="shared" si="33"/>
        <v>#VALUE!</v>
      </c>
      <c r="DI22" s="125" t="e">
        <f t="shared" si="34"/>
        <v>#VALUE!</v>
      </c>
      <c r="DJ22" s="125" t="e">
        <f t="shared" si="35"/>
        <v>#VALUE!</v>
      </c>
    </row>
    <row r="23" spans="1:114" s="124" customFormat="1" x14ac:dyDescent="0.35">
      <c r="A23" s="140">
        <f t="shared" si="36"/>
        <v>3</v>
      </c>
      <c r="B23" s="141">
        <f t="shared" si="17"/>
        <v>0</v>
      </c>
      <c r="C23" s="141">
        <f t="shared" si="17"/>
        <v>0</v>
      </c>
      <c r="D23" s="141">
        <f t="shared" si="18"/>
        <v>0</v>
      </c>
      <c r="E23" s="141">
        <f t="shared" si="17"/>
        <v>0</v>
      </c>
      <c r="F23" s="141">
        <f t="shared" si="17"/>
        <v>0</v>
      </c>
      <c r="G23" s="141">
        <f t="shared" si="19"/>
        <v>0</v>
      </c>
      <c r="H23" s="141">
        <f t="shared" si="17"/>
        <v>0</v>
      </c>
      <c r="I23" s="141">
        <f t="shared" si="17"/>
        <v>0</v>
      </c>
      <c r="J23" s="141">
        <f t="shared" si="20"/>
        <v>0</v>
      </c>
      <c r="K23" s="141">
        <f t="shared" si="17"/>
        <v>0</v>
      </c>
      <c r="L23" s="141">
        <f t="shared" si="17"/>
        <v>0</v>
      </c>
      <c r="M23" s="141">
        <f t="shared" si="21"/>
        <v>0</v>
      </c>
      <c r="N23" s="141">
        <f t="shared" si="17"/>
        <v>0</v>
      </c>
      <c r="O23" s="141">
        <f t="shared" si="17"/>
        <v>0</v>
      </c>
      <c r="P23" s="141">
        <f t="shared" si="22"/>
        <v>0</v>
      </c>
      <c r="Q23" s="143">
        <f t="shared" si="37"/>
        <v>0</v>
      </c>
      <c r="R23" s="144">
        <f t="shared" si="41"/>
        <v>0</v>
      </c>
      <c r="S23" s="145">
        <f t="shared" si="41"/>
        <v>0</v>
      </c>
      <c r="T23" s="145">
        <f t="shared" si="41"/>
        <v>0</v>
      </c>
      <c r="U23" s="145">
        <f t="shared" si="41"/>
        <v>0</v>
      </c>
      <c r="V23" s="145">
        <f t="shared" si="41"/>
        <v>0</v>
      </c>
      <c r="W23" s="143" t="e">
        <f t="shared" si="41"/>
        <v>#VALUE!</v>
      </c>
      <c r="X23" s="145" t="e">
        <f t="shared" si="41"/>
        <v>#VALUE!</v>
      </c>
      <c r="Y23" s="146" t="e">
        <f t="shared" si="41"/>
        <v>#VALUE!</v>
      </c>
      <c r="Z23" s="143">
        <f t="shared" si="41"/>
        <v>0</v>
      </c>
      <c r="AA23" s="145">
        <f t="shared" si="41"/>
        <v>0</v>
      </c>
      <c r="AB23" s="145">
        <f t="shared" si="41"/>
        <v>0</v>
      </c>
      <c r="AC23" s="145">
        <f t="shared" si="41"/>
        <v>0</v>
      </c>
      <c r="AD23" s="145">
        <f t="shared" si="41"/>
        <v>0</v>
      </c>
      <c r="AE23" s="145">
        <f t="shared" si="41"/>
        <v>0</v>
      </c>
      <c r="AF23" s="143" t="e">
        <f t="shared" si="41"/>
        <v>#VALUE!</v>
      </c>
      <c r="AG23" s="145" t="e">
        <f t="shared" si="41"/>
        <v>#VALUE!</v>
      </c>
      <c r="AH23" s="146" t="e">
        <f t="shared" si="41"/>
        <v>#VALUE!</v>
      </c>
      <c r="AI23" s="143">
        <f t="shared" si="41"/>
        <v>0</v>
      </c>
      <c r="AJ23" s="145">
        <f t="shared" si="41"/>
        <v>0</v>
      </c>
      <c r="AK23" s="145">
        <f t="shared" si="41"/>
        <v>0</v>
      </c>
      <c r="AL23" s="145">
        <f t="shared" si="41"/>
        <v>0</v>
      </c>
      <c r="AM23" s="145">
        <f t="shared" si="41"/>
        <v>0</v>
      </c>
      <c r="AN23" s="145">
        <f t="shared" si="41"/>
        <v>0</v>
      </c>
      <c r="AO23" s="143" t="e">
        <f t="shared" si="41"/>
        <v>#VALUE!</v>
      </c>
      <c r="AP23" s="145" t="e">
        <f t="shared" si="41"/>
        <v>#VALUE!</v>
      </c>
      <c r="AQ23" s="146" t="e">
        <f t="shared" si="41"/>
        <v>#VALUE!</v>
      </c>
      <c r="AR23" s="143">
        <f t="shared" si="24"/>
        <v>0</v>
      </c>
      <c r="AS23" s="145">
        <f t="shared" si="4"/>
        <v>0</v>
      </c>
      <c r="AT23" s="145">
        <f t="shared" si="4"/>
        <v>0</v>
      </c>
      <c r="AU23" s="145">
        <f t="shared" si="5"/>
        <v>0</v>
      </c>
      <c r="AV23" s="145">
        <f t="shared" si="5"/>
        <v>0</v>
      </c>
      <c r="AW23" s="145">
        <f t="shared" si="5"/>
        <v>0</v>
      </c>
      <c r="AX23" s="143" t="e">
        <f t="shared" si="6"/>
        <v>#VALUE!</v>
      </c>
      <c r="AY23" s="145" t="e">
        <f t="shared" si="6"/>
        <v>#VALUE!</v>
      </c>
      <c r="AZ23" s="146" t="e">
        <f t="shared" si="6"/>
        <v>#VALUE!</v>
      </c>
      <c r="BA23" s="143">
        <f t="shared" si="7"/>
        <v>0</v>
      </c>
      <c r="BB23" s="145">
        <f t="shared" si="7"/>
        <v>0</v>
      </c>
      <c r="BC23" s="145">
        <f t="shared" si="7"/>
        <v>0</v>
      </c>
      <c r="BD23" s="145">
        <f t="shared" si="8"/>
        <v>0</v>
      </c>
      <c r="BE23" s="145">
        <f t="shared" si="8"/>
        <v>0</v>
      </c>
      <c r="BF23" s="145">
        <f t="shared" si="8"/>
        <v>0</v>
      </c>
      <c r="BG23" s="143" t="e">
        <f t="shared" si="9"/>
        <v>#VALUE!</v>
      </c>
      <c r="BH23" s="145" t="e">
        <f t="shared" si="9"/>
        <v>#VALUE!</v>
      </c>
      <c r="BI23" s="146" t="e">
        <f t="shared" si="9"/>
        <v>#VALUE!</v>
      </c>
      <c r="BJ23" s="143">
        <f t="shared" si="10"/>
        <v>0</v>
      </c>
      <c r="BK23" s="145">
        <f t="shared" si="10"/>
        <v>0</v>
      </c>
      <c r="BL23" s="145">
        <f t="shared" si="10"/>
        <v>0</v>
      </c>
      <c r="BM23" s="145">
        <f t="shared" si="11"/>
        <v>0</v>
      </c>
      <c r="BN23" s="145">
        <f t="shared" si="11"/>
        <v>0</v>
      </c>
      <c r="BO23" s="145">
        <f t="shared" si="11"/>
        <v>0</v>
      </c>
      <c r="BP23" s="143" t="e">
        <f t="shared" si="12"/>
        <v>#VALUE!</v>
      </c>
      <c r="BQ23" s="145" t="e">
        <f t="shared" si="12"/>
        <v>#VALUE!</v>
      </c>
      <c r="BR23" s="146" t="e">
        <f t="shared" si="12"/>
        <v>#VALUE!</v>
      </c>
      <c r="BT23" s="143" t="e">
        <f t="shared" si="25"/>
        <v>#VALUE!</v>
      </c>
      <c r="BU23" s="166" t="e">
        <f t="shared" si="25"/>
        <v>#VALUE!</v>
      </c>
      <c r="BV23" s="143" t="e">
        <f t="shared" si="25"/>
        <v>#VALUE!</v>
      </c>
      <c r="BW23" s="143" t="e">
        <f t="shared" si="25"/>
        <v>#VALUE!</v>
      </c>
      <c r="BX23" s="166" t="e">
        <f t="shared" si="25"/>
        <v>#VALUE!</v>
      </c>
      <c r="BY23" s="143" t="e">
        <f t="shared" si="25"/>
        <v>#VALUE!</v>
      </c>
      <c r="BZ23" s="143" t="e">
        <f t="shared" si="25"/>
        <v>#VALUE!</v>
      </c>
      <c r="CA23" s="166" t="e">
        <f t="shared" si="25"/>
        <v>#VALUE!</v>
      </c>
      <c r="CB23" s="143" t="e">
        <f t="shared" si="25"/>
        <v>#VALUE!</v>
      </c>
      <c r="CC23" s="143" t="e">
        <f t="shared" si="25"/>
        <v>#VALUE!</v>
      </c>
      <c r="CD23" s="166" t="e">
        <f t="shared" si="25"/>
        <v>#VALUE!</v>
      </c>
      <c r="CE23" s="167" t="e">
        <f t="shared" si="25"/>
        <v>#VALUE!</v>
      </c>
      <c r="CF23" s="143" t="e">
        <f t="shared" si="25"/>
        <v>#VALUE!</v>
      </c>
      <c r="CG23" s="166" t="e">
        <f t="shared" si="25"/>
        <v>#VALUE!</v>
      </c>
      <c r="CH23" s="167" t="e">
        <f t="shared" si="25"/>
        <v>#VALUE!</v>
      </c>
      <c r="CJ23" s="147" t="e">
        <f>BT23*'CT Market Penetration Worksheet'!$F$10</f>
        <v>#VALUE!</v>
      </c>
      <c r="CK23" s="168" t="e">
        <f>BU23*'CT Market Penetration Worksheet'!$F$10</f>
        <v>#VALUE!</v>
      </c>
      <c r="CL23" s="147" t="e">
        <f>BV23*'CT Market Penetration Worksheet'!$F$10</f>
        <v>#VALUE!</v>
      </c>
      <c r="CM23" s="147" t="e">
        <f>BW23*'CT Market Penetration Worksheet'!$F$16</f>
        <v>#VALUE!</v>
      </c>
      <c r="CN23" s="168" t="e">
        <f>BX23*'CT Market Penetration Worksheet'!$F$16</f>
        <v>#VALUE!</v>
      </c>
      <c r="CO23" s="147" t="e">
        <f>BY23*'CT Market Penetration Worksheet'!$F$16</f>
        <v>#VALUE!</v>
      </c>
      <c r="CP23" s="147" t="e">
        <f>BZ23*'CT Market Penetration Worksheet'!$F$22</f>
        <v>#VALUE!</v>
      </c>
      <c r="CQ23" s="168" t="e">
        <f>CA23*'CT Market Penetration Worksheet'!$F$22</f>
        <v>#VALUE!</v>
      </c>
      <c r="CR23" s="147" t="e">
        <f>CB23*'CT Market Penetration Worksheet'!$F$22</f>
        <v>#VALUE!</v>
      </c>
      <c r="CS23" s="147" t="e">
        <f>CC23*'CT Market Penetration Worksheet'!$F$28</f>
        <v>#VALUE!</v>
      </c>
      <c r="CT23" s="168" t="e">
        <f>CD23*'CT Market Penetration Worksheet'!$F$28</f>
        <v>#VALUE!</v>
      </c>
      <c r="CU23" s="169" t="e">
        <f>CE23*'CT Market Penetration Worksheet'!$F$28</f>
        <v>#VALUE!</v>
      </c>
      <c r="CV23" s="147" t="e">
        <f t="shared" si="26"/>
        <v>#VALUE!</v>
      </c>
      <c r="CW23" s="168" t="e">
        <f t="shared" si="27"/>
        <v>#VALUE!</v>
      </c>
      <c r="CX23" s="169" t="e">
        <f t="shared" si="28"/>
        <v>#VALUE!</v>
      </c>
      <c r="CZ23" s="125" t="e">
        <f t="shared" si="29"/>
        <v>#VALUE!</v>
      </c>
      <c r="DA23" s="125" t="e">
        <f t="shared" si="30"/>
        <v>#VALUE!</v>
      </c>
      <c r="DB23" s="125" t="e">
        <f t="shared" si="15"/>
        <v>#VALUE!</v>
      </c>
      <c r="DC23" s="125" t="e">
        <f t="shared" si="15"/>
        <v>#VALUE!</v>
      </c>
      <c r="DD23" s="125" t="e">
        <f t="shared" si="15"/>
        <v>#VALUE!</v>
      </c>
      <c r="DF23" s="125" t="e">
        <f t="shared" si="31"/>
        <v>#VALUE!</v>
      </c>
      <c r="DG23" s="125" t="e">
        <f t="shared" si="32"/>
        <v>#VALUE!</v>
      </c>
      <c r="DH23" s="125" t="e">
        <f t="shared" si="33"/>
        <v>#VALUE!</v>
      </c>
      <c r="DI23" s="125" t="e">
        <f t="shared" si="34"/>
        <v>#VALUE!</v>
      </c>
      <c r="DJ23" s="125" t="e">
        <f t="shared" si="35"/>
        <v>#VALUE!</v>
      </c>
    </row>
    <row r="24" spans="1:114" s="124" customFormat="1" x14ac:dyDescent="0.35">
      <c r="A24" s="140">
        <f t="shared" si="36"/>
        <v>4</v>
      </c>
      <c r="B24" s="141">
        <f t="shared" si="17"/>
        <v>0</v>
      </c>
      <c r="C24" s="141">
        <f t="shared" si="17"/>
        <v>0</v>
      </c>
      <c r="D24" s="141">
        <f t="shared" si="18"/>
        <v>0</v>
      </c>
      <c r="E24" s="141">
        <f t="shared" si="17"/>
        <v>0</v>
      </c>
      <c r="F24" s="141">
        <f t="shared" si="17"/>
        <v>0</v>
      </c>
      <c r="G24" s="141">
        <f t="shared" si="19"/>
        <v>0</v>
      </c>
      <c r="H24" s="141">
        <f t="shared" si="17"/>
        <v>0</v>
      </c>
      <c r="I24" s="141">
        <f t="shared" si="17"/>
        <v>0</v>
      </c>
      <c r="J24" s="141">
        <f t="shared" si="20"/>
        <v>0</v>
      </c>
      <c r="K24" s="141">
        <f t="shared" si="17"/>
        <v>0</v>
      </c>
      <c r="L24" s="141">
        <f t="shared" si="17"/>
        <v>0</v>
      </c>
      <c r="M24" s="141">
        <f t="shared" si="21"/>
        <v>0</v>
      </c>
      <c r="N24" s="141">
        <f t="shared" si="17"/>
        <v>0</v>
      </c>
      <c r="O24" s="141">
        <f t="shared" si="17"/>
        <v>0</v>
      </c>
      <c r="P24" s="141">
        <f t="shared" si="22"/>
        <v>0</v>
      </c>
      <c r="Q24" s="143">
        <f t="shared" si="37"/>
        <v>0</v>
      </c>
      <c r="R24" s="144">
        <f t="shared" si="41"/>
        <v>0</v>
      </c>
      <c r="S24" s="145">
        <f t="shared" si="41"/>
        <v>0</v>
      </c>
      <c r="T24" s="145">
        <f t="shared" si="41"/>
        <v>0</v>
      </c>
      <c r="U24" s="145">
        <f t="shared" si="41"/>
        <v>0</v>
      </c>
      <c r="V24" s="145">
        <f t="shared" si="41"/>
        <v>0</v>
      </c>
      <c r="W24" s="143" t="e">
        <f t="shared" si="41"/>
        <v>#VALUE!</v>
      </c>
      <c r="X24" s="145" t="e">
        <f t="shared" si="41"/>
        <v>#VALUE!</v>
      </c>
      <c r="Y24" s="146" t="e">
        <f t="shared" si="41"/>
        <v>#VALUE!</v>
      </c>
      <c r="Z24" s="143">
        <f t="shared" si="41"/>
        <v>0</v>
      </c>
      <c r="AA24" s="145">
        <f t="shared" si="41"/>
        <v>0</v>
      </c>
      <c r="AB24" s="145">
        <f t="shared" si="41"/>
        <v>0</v>
      </c>
      <c r="AC24" s="145">
        <f t="shared" si="41"/>
        <v>0</v>
      </c>
      <c r="AD24" s="145">
        <f t="shared" si="41"/>
        <v>0</v>
      </c>
      <c r="AE24" s="145">
        <f t="shared" si="41"/>
        <v>0</v>
      </c>
      <c r="AF24" s="143" t="e">
        <f t="shared" si="41"/>
        <v>#VALUE!</v>
      </c>
      <c r="AG24" s="145" t="e">
        <f t="shared" si="41"/>
        <v>#VALUE!</v>
      </c>
      <c r="AH24" s="146" t="e">
        <f t="shared" si="41"/>
        <v>#VALUE!</v>
      </c>
      <c r="AI24" s="143">
        <f t="shared" si="41"/>
        <v>0</v>
      </c>
      <c r="AJ24" s="145">
        <f t="shared" si="41"/>
        <v>0</v>
      </c>
      <c r="AK24" s="145">
        <f t="shared" si="41"/>
        <v>0</v>
      </c>
      <c r="AL24" s="145">
        <f t="shared" si="41"/>
        <v>0</v>
      </c>
      <c r="AM24" s="145">
        <f t="shared" si="41"/>
        <v>0</v>
      </c>
      <c r="AN24" s="145">
        <f t="shared" si="41"/>
        <v>0</v>
      </c>
      <c r="AO24" s="143" t="e">
        <f t="shared" si="41"/>
        <v>#VALUE!</v>
      </c>
      <c r="AP24" s="145" t="e">
        <f t="shared" si="41"/>
        <v>#VALUE!</v>
      </c>
      <c r="AQ24" s="146" t="e">
        <f t="shared" si="41"/>
        <v>#VALUE!</v>
      </c>
      <c r="AR24" s="143">
        <f t="shared" si="24"/>
        <v>0</v>
      </c>
      <c r="AS24" s="145">
        <f t="shared" si="4"/>
        <v>0</v>
      </c>
      <c r="AT24" s="145">
        <f t="shared" si="4"/>
        <v>0</v>
      </c>
      <c r="AU24" s="145">
        <f t="shared" si="5"/>
        <v>0</v>
      </c>
      <c r="AV24" s="145">
        <f t="shared" si="5"/>
        <v>0</v>
      </c>
      <c r="AW24" s="145">
        <f t="shared" si="5"/>
        <v>0</v>
      </c>
      <c r="AX24" s="143" t="e">
        <f t="shared" si="6"/>
        <v>#VALUE!</v>
      </c>
      <c r="AY24" s="145" t="e">
        <f t="shared" si="6"/>
        <v>#VALUE!</v>
      </c>
      <c r="AZ24" s="146" t="e">
        <f t="shared" si="6"/>
        <v>#VALUE!</v>
      </c>
      <c r="BA24" s="143">
        <f t="shared" si="7"/>
        <v>0</v>
      </c>
      <c r="BB24" s="145">
        <f t="shared" si="7"/>
        <v>0</v>
      </c>
      <c r="BC24" s="145">
        <f t="shared" si="7"/>
        <v>0</v>
      </c>
      <c r="BD24" s="145">
        <f t="shared" si="8"/>
        <v>0</v>
      </c>
      <c r="BE24" s="145">
        <f t="shared" si="8"/>
        <v>0</v>
      </c>
      <c r="BF24" s="145">
        <f t="shared" si="8"/>
        <v>0</v>
      </c>
      <c r="BG24" s="143" t="e">
        <f t="shared" si="9"/>
        <v>#VALUE!</v>
      </c>
      <c r="BH24" s="145" t="e">
        <f t="shared" si="9"/>
        <v>#VALUE!</v>
      </c>
      <c r="BI24" s="146" t="e">
        <f t="shared" si="9"/>
        <v>#VALUE!</v>
      </c>
      <c r="BJ24" s="143">
        <f t="shared" si="10"/>
        <v>0</v>
      </c>
      <c r="BK24" s="145">
        <f t="shared" si="10"/>
        <v>0</v>
      </c>
      <c r="BL24" s="145">
        <f t="shared" si="10"/>
        <v>0</v>
      </c>
      <c r="BM24" s="145">
        <f t="shared" si="11"/>
        <v>0</v>
      </c>
      <c r="BN24" s="145">
        <f t="shared" si="11"/>
        <v>0</v>
      </c>
      <c r="BO24" s="145">
        <f t="shared" si="11"/>
        <v>0</v>
      </c>
      <c r="BP24" s="143" t="e">
        <f t="shared" si="12"/>
        <v>#VALUE!</v>
      </c>
      <c r="BQ24" s="145" t="e">
        <f t="shared" si="12"/>
        <v>#VALUE!</v>
      </c>
      <c r="BR24" s="146" t="e">
        <f t="shared" si="12"/>
        <v>#VALUE!</v>
      </c>
      <c r="BT24" s="143" t="e">
        <f t="shared" si="25"/>
        <v>#VALUE!</v>
      </c>
      <c r="BU24" s="166" t="e">
        <f t="shared" si="25"/>
        <v>#VALUE!</v>
      </c>
      <c r="BV24" s="143" t="e">
        <f t="shared" si="25"/>
        <v>#VALUE!</v>
      </c>
      <c r="BW24" s="143" t="e">
        <f t="shared" si="25"/>
        <v>#VALUE!</v>
      </c>
      <c r="BX24" s="166" t="e">
        <f t="shared" si="25"/>
        <v>#VALUE!</v>
      </c>
      <c r="BY24" s="143" t="e">
        <f t="shared" si="25"/>
        <v>#VALUE!</v>
      </c>
      <c r="BZ24" s="143" t="e">
        <f t="shared" si="25"/>
        <v>#VALUE!</v>
      </c>
      <c r="CA24" s="166" t="e">
        <f t="shared" si="25"/>
        <v>#VALUE!</v>
      </c>
      <c r="CB24" s="143" t="e">
        <f t="shared" ref="BV24:CH39" si="42">(CB$6+((CB$5-CB$6)/(1+EXP((($A24-CB$8)/CB$7)))))*$M24</f>
        <v>#VALUE!</v>
      </c>
      <c r="CC24" s="143" t="e">
        <f t="shared" si="42"/>
        <v>#VALUE!</v>
      </c>
      <c r="CD24" s="166" t="e">
        <f t="shared" si="42"/>
        <v>#VALUE!</v>
      </c>
      <c r="CE24" s="167" t="e">
        <f t="shared" si="42"/>
        <v>#VALUE!</v>
      </c>
      <c r="CF24" s="143" t="e">
        <f t="shared" si="42"/>
        <v>#VALUE!</v>
      </c>
      <c r="CG24" s="166" t="e">
        <f t="shared" si="42"/>
        <v>#VALUE!</v>
      </c>
      <c r="CH24" s="167" t="e">
        <f t="shared" si="42"/>
        <v>#VALUE!</v>
      </c>
      <c r="CJ24" s="147" t="e">
        <f>BT24*'CT Market Penetration Worksheet'!$F$10</f>
        <v>#VALUE!</v>
      </c>
      <c r="CK24" s="168" t="e">
        <f>BU24*'CT Market Penetration Worksheet'!$F$10</f>
        <v>#VALUE!</v>
      </c>
      <c r="CL24" s="147" t="e">
        <f>BV24*'CT Market Penetration Worksheet'!$F$10</f>
        <v>#VALUE!</v>
      </c>
      <c r="CM24" s="147" t="e">
        <f>BW24*'CT Market Penetration Worksheet'!$F$16</f>
        <v>#VALUE!</v>
      </c>
      <c r="CN24" s="168" t="e">
        <f>BX24*'CT Market Penetration Worksheet'!$F$16</f>
        <v>#VALUE!</v>
      </c>
      <c r="CO24" s="147" t="e">
        <f>BY24*'CT Market Penetration Worksheet'!$F$16</f>
        <v>#VALUE!</v>
      </c>
      <c r="CP24" s="147" t="e">
        <f>BZ24*'CT Market Penetration Worksheet'!$F$22</f>
        <v>#VALUE!</v>
      </c>
      <c r="CQ24" s="168" t="e">
        <f>CA24*'CT Market Penetration Worksheet'!$F$22</f>
        <v>#VALUE!</v>
      </c>
      <c r="CR24" s="147" t="e">
        <f>CB24*'CT Market Penetration Worksheet'!$F$22</f>
        <v>#VALUE!</v>
      </c>
      <c r="CS24" s="147" t="e">
        <f>CC24*'CT Market Penetration Worksheet'!$F$28</f>
        <v>#VALUE!</v>
      </c>
      <c r="CT24" s="168" t="e">
        <f>CD24*'CT Market Penetration Worksheet'!$F$28</f>
        <v>#VALUE!</v>
      </c>
      <c r="CU24" s="169" t="e">
        <f>CE24*'CT Market Penetration Worksheet'!$F$28</f>
        <v>#VALUE!</v>
      </c>
      <c r="CV24" s="147" t="e">
        <f t="shared" si="26"/>
        <v>#VALUE!</v>
      </c>
      <c r="CW24" s="168" t="e">
        <f t="shared" si="27"/>
        <v>#VALUE!</v>
      </c>
      <c r="CX24" s="169" t="e">
        <f t="shared" si="28"/>
        <v>#VALUE!</v>
      </c>
      <c r="CZ24" s="125" t="e">
        <f t="shared" si="29"/>
        <v>#VALUE!</v>
      </c>
      <c r="DA24" s="125" t="e">
        <f t="shared" si="30"/>
        <v>#VALUE!</v>
      </c>
      <c r="DB24" s="125" t="e">
        <f t="shared" si="15"/>
        <v>#VALUE!</v>
      </c>
      <c r="DC24" s="125" t="e">
        <f t="shared" si="15"/>
        <v>#VALUE!</v>
      </c>
      <c r="DD24" s="125" t="e">
        <f t="shared" si="15"/>
        <v>#VALUE!</v>
      </c>
      <c r="DF24" s="125" t="e">
        <f t="shared" si="31"/>
        <v>#VALUE!</v>
      </c>
      <c r="DG24" s="125" t="e">
        <f t="shared" si="32"/>
        <v>#VALUE!</v>
      </c>
      <c r="DH24" s="125" t="e">
        <f t="shared" si="33"/>
        <v>#VALUE!</v>
      </c>
      <c r="DI24" s="125" t="e">
        <f t="shared" si="34"/>
        <v>#VALUE!</v>
      </c>
      <c r="DJ24" s="125" t="e">
        <f t="shared" si="35"/>
        <v>#VALUE!</v>
      </c>
    </row>
    <row r="25" spans="1:114" s="124" customFormat="1" x14ac:dyDescent="0.35">
      <c r="A25" s="140">
        <f t="shared" si="36"/>
        <v>5</v>
      </c>
      <c r="B25" s="141">
        <f t="shared" si="17"/>
        <v>0</v>
      </c>
      <c r="C25" s="141">
        <f t="shared" si="17"/>
        <v>0</v>
      </c>
      <c r="D25" s="141">
        <f t="shared" si="18"/>
        <v>0</v>
      </c>
      <c r="E25" s="141">
        <f t="shared" si="17"/>
        <v>0</v>
      </c>
      <c r="F25" s="141">
        <f t="shared" si="17"/>
        <v>0</v>
      </c>
      <c r="G25" s="141">
        <f t="shared" si="19"/>
        <v>0</v>
      </c>
      <c r="H25" s="141">
        <f t="shared" si="17"/>
        <v>0</v>
      </c>
      <c r="I25" s="141">
        <f t="shared" si="17"/>
        <v>0</v>
      </c>
      <c r="J25" s="141">
        <f t="shared" si="20"/>
        <v>0</v>
      </c>
      <c r="K25" s="141">
        <f t="shared" si="17"/>
        <v>0</v>
      </c>
      <c r="L25" s="141">
        <f t="shared" si="17"/>
        <v>0</v>
      </c>
      <c r="M25" s="141">
        <f t="shared" si="21"/>
        <v>0</v>
      </c>
      <c r="N25" s="141">
        <f t="shared" si="17"/>
        <v>0</v>
      </c>
      <c r="O25" s="141">
        <f t="shared" si="17"/>
        <v>0</v>
      </c>
      <c r="P25" s="141">
        <f t="shared" si="22"/>
        <v>0</v>
      </c>
      <c r="Q25" s="143">
        <f t="shared" si="37"/>
        <v>0</v>
      </c>
      <c r="R25" s="144">
        <f t="shared" si="41"/>
        <v>0</v>
      </c>
      <c r="S25" s="145">
        <f t="shared" si="41"/>
        <v>0</v>
      </c>
      <c r="T25" s="145">
        <f t="shared" si="41"/>
        <v>0</v>
      </c>
      <c r="U25" s="145">
        <f t="shared" si="41"/>
        <v>0</v>
      </c>
      <c r="V25" s="145">
        <f t="shared" si="41"/>
        <v>0</v>
      </c>
      <c r="W25" s="143" t="e">
        <f t="shared" si="41"/>
        <v>#VALUE!</v>
      </c>
      <c r="X25" s="145" t="e">
        <f t="shared" si="41"/>
        <v>#VALUE!</v>
      </c>
      <c r="Y25" s="146" t="e">
        <f t="shared" si="41"/>
        <v>#VALUE!</v>
      </c>
      <c r="Z25" s="143">
        <f t="shared" si="41"/>
        <v>0</v>
      </c>
      <c r="AA25" s="145">
        <f t="shared" si="41"/>
        <v>0</v>
      </c>
      <c r="AB25" s="145">
        <f t="shared" si="41"/>
        <v>0</v>
      </c>
      <c r="AC25" s="145">
        <f t="shared" si="41"/>
        <v>0</v>
      </c>
      <c r="AD25" s="145">
        <f t="shared" si="41"/>
        <v>0</v>
      </c>
      <c r="AE25" s="145">
        <f t="shared" si="41"/>
        <v>0</v>
      </c>
      <c r="AF25" s="143" t="e">
        <f t="shared" si="41"/>
        <v>#VALUE!</v>
      </c>
      <c r="AG25" s="145" t="e">
        <f t="shared" si="41"/>
        <v>#VALUE!</v>
      </c>
      <c r="AH25" s="146" t="e">
        <f t="shared" si="41"/>
        <v>#VALUE!</v>
      </c>
      <c r="AI25" s="143">
        <f t="shared" si="41"/>
        <v>0</v>
      </c>
      <c r="AJ25" s="145">
        <f t="shared" si="41"/>
        <v>0</v>
      </c>
      <c r="AK25" s="145">
        <f t="shared" si="41"/>
        <v>0</v>
      </c>
      <c r="AL25" s="145">
        <f t="shared" si="41"/>
        <v>0</v>
      </c>
      <c r="AM25" s="145">
        <f t="shared" si="41"/>
        <v>0</v>
      </c>
      <c r="AN25" s="145">
        <f t="shared" si="41"/>
        <v>0</v>
      </c>
      <c r="AO25" s="143" t="e">
        <f t="shared" si="41"/>
        <v>#VALUE!</v>
      </c>
      <c r="AP25" s="145" t="e">
        <f t="shared" si="41"/>
        <v>#VALUE!</v>
      </c>
      <c r="AQ25" s="146" t="e">
        <f t="shared" si="41"/>
        <v>#VALUE!</v>
      </c>
      <c r="AR25" s="143">
        <f t="shared" si="24"/>
        <v>0</v>
      </c>
      <c r="AS25" s="145">
        <f t="shared" si="4"/>
        <v>0</v>
      </c>
      <c r="AT25" s="145">
        <f t="shared" si="4"/>
        <v>0</v>
      </c>
      <c r="AU25" s="145">
        <f t="shared" si="5"/>
        <v>0</v>
      </c>
      <c r="AV25" s="145">
        <f t="shared" si="5"/>
        <v>0</v>
      </c>
      <c r="AW25" s="145">
        <f t="shared" si="5"/>
        <v>0</v>
      </c>
      <c r="AX25" s="143" t="e">
        <f t="shared" si="6"/>
        <v>#VALUE!</v>
      </c>
      <c r="AY25" s="145" t="e">
        <f t="shared" si="6"/>
        <v>#VALUE!</v>
      </c>
      <c r="AZ25" s="146" t="e">
        <f t="shared" si="6"/>
        <v>#VALUE!</v>
      </c>
      <c r="BA25" s="143">
        <f t="shared" si="7"/>
        <v>0</v>
      </c>
      <c r="BB25" s="145">
        <f t="shared" si="7"/>
        <v>0</v>
      </c>
      <c r="BC25" s="145">
        <f t="shared" si="7"/>
        <v>0</v>
      </c>
      <c r="BD25" s="145">
        <f t="shared" si="8"/>
        <v>0</v>
      </c>
      <c r="BE25" s="145">
        <f t="shared" si="8"/>
        <v>0</v>
      </c>
      <c r="BF25" s="145">
        <f t="shared" si="8"/>
        <v>0</v>
      </c>
      <c r="BG25" s="143" t="e">
        <f t="shared" si="9"/>
        <v>#VALUE!</v>
      </c>
      <c r="BH25" s="145" t="e">
        <f t="shared" si="9"/>
        <v>#VALUE!</v>
      </c>
      <c r="BI25" s="146" t="e">
        <f t="shared" si="9"/>
        <v>#VALUE!</v>
      </c>
      <c r="BJ25" s="143">
        <f t="shared" si="10"/>
        <v>0</v>
      </c>
      <c r="BK25" s="145">
        <f t="shared" si="10"/>
        <v>0</v>
      </c>
      <c r="BL25" s="145">
        <f t="shared" si="10"/>
        <v>0</v>
      </c>
      <c r="BM25" s="145">
        <f t="shared" si="11"/>
        <v>0</v>
      </c>
      <c r="BN25" s="145">
        <f t="shared" si="11"/>
        <v>0</v>
      </c>
      <c r="BO25" s="145">
        <f t="shared" si="11"/>
        <v>0</v>
      </c>
      <c r="BP25" s="143" t="e">
        <f t="shared" si="12"/>
        <v>#VALUE!</v>
      </c>
      <c r="BQ25" s="145" t="e">
        <f t="shared" si="12"/>
        <v>#VALUE!</v>
      </c>
      <c r="BR25" s="146" t="e">
        <f t="shared" si="12"/>
        <v>#VALUE!</v>
      </c>
      <c r="BT25" s="143" t="e">
        <f t="shared" si="25"/>
        <v>#VALUE!</v>
      </c>
      <c r="BU25" s="166" t="e">
        <f t="shared" si="25"/>
        <v>#VALUE!</v>
      </c>
      <c r="BV25" s="143" t="e">
        <f t="shared" si="42"/>
        <v>#VALUE!</v>
      </c>
      <c r="BW25" s="143" t="e">
        <f t="shared" si="42"/>
        <v>#VALUE!</v>
      </c>
      <c r="BX25" s="166" t="e">
        <f t="shared" si="42"/>
        <v>#VALUE!</v>
      </c>
      <c r="BY25" s="143" t="e">
        <f t="shared" si="42"/>
        <v>#VALUE!</v>
      </c>
      <c r="BZ25" s="143" t="e">
        <f t="shared" si="42"/>
        <v>#VALUE!</v>
      </c>
      <c r="CA25" s="166" t="e">
        <f t="shared" si="42"/>
        <v>#VALUE!</v>
      </c>
      <c r="CB25" s="143" t="e">
        <f t="shared" si="42"/>
        <v>#VALUE!</v>
      </c>
      <c r="CC25" s="143" t="e">
        <f t="shared" si="42"/>
        <v>#VALUE!</v>
      </c>
      <c r="CD25" s="166" t="e">
        <f t="shared" si="42"/>
        <v>#VALUE!</v>
      </c>
      <c r="CE25" s="167" t="e">
        <f t="shared" si="42"/>
        <v>#VALUE!</v>
      </c>
      <c r="CF25" s="143" t="e">
        <f t="shared" si="42"/>
        <v>#VALUE!</v>
      </c>
      <c r="CG25" s="166" t="e">
        <f t="shared" si="42"/>
        <v>#VALUE!</v>
      </c>
      <c r="CH25" s="167" t="e">
        <f t="shared" si="42"/>
        <v>#VALUE!</v>
      </c>
      <c r="CJ25" s="147" t="e">
        <f>BT25*'CT Market Penetration Worksheet'!$F$10</f>
        <v>#VALUE!</v>
      </c>
      <c r="CK25" s="168" t="e">
        <f>BU25*'CT Market Penetration Worksheet'!$F$10</f>
        <v>#VALUE!</v>
      </c>
      <c r="CL25" s="147" t="e">
        <f>BV25*'CT Market Penetration Worksheet'!$F$10</f>
        <v>#VALUE!</v>
      </c>
      <c r="CM25" s="147" t="e">
        <f>BW25*'CT Market Penetration Worksheet'!$F$16</f>
        <v>#VALUE!</v>
      </c>
      <c r="CN25" s="168" t="e">
        <f>BX25*'CT Market Penetration Worksheet'!$F$16</f>
        <v>#VALUE!</v>
      </c>
      <c r="CO25" s="147" t="e">
        <f>BY25*'CT Market Penetration Worksheet'!$F$16</f>
        <v>#VALUE!</v>
      </c>
      <c r="CP25" s="147" t="e">
        <f>BZ25*'CT Market Penetration Worksheet'!$F$22</f>
        <v>#VALUE!</v>
      </c>
      <c r="CQ25" s="168" t="e">
        <f>CA25*'CT Market Penetration Worksheet'!$F$22</f>
        <v>#VALUE!</v>
      </c>
      <c r="CR25" s="147" t="e">
        <f>CB25*'CT Market Penetration Worksheet'!$F$22</f>
        <v>#VALUE!</v>
      </c>
      <c r="CS25" s="147" t="e">
        <f>CC25*'CT Market Penetration Worksheet'!$F$28</f>
        <v>#VALUE!</v>
      </c>
      <c r="CT25" s="168" t="e">
        <f>CD25*'CT Market Penetration Worksheet'!$F$28</f>
        <v>#VALUE!</v>
      </c>
      <c r="CU25" s="169" t="e">
        <f>CE25*'CT Market Penetration Worksheet'!$F$28</f>
        <v>#VALUE!</v>
      </c>
      <c r="CV25" s="147" t="e">
        <f t="shared" si="26"/>
        <v>#VALUE!</v>
      </c>
      <c r="CW25" s="168" t="e">
        <f t="shared" si="27"/>
        <v>#VALUE!</v>
      </c>
      <c r="CX25" s="169" t="e">
        <f t="shared" si="28"/>
        <v>#VALUE!</v>
      </c>
      <c r="CZ25" s="125" t="e">
        <f t="shared" si="29"/>
        <v>#VALUE!</v>
      </c>
      <c r="DA25" s="125" t="e">
        <f t="shared" si="30"/>
        <v>#VALUE!</v>
      </c>
      <c r="DB25" s="125" t="e">
        <f t="shared" si="15"/>
        <v>#VALUE!</v>
      </c>
      <c r="DC25" s="125" t="e">
        <f t="shared" si="15"/>
        <v>#VALUE!</v>
      </c>
      <c r="DD25" s="125" t="e">
        <f t="shared" si="15"/>
        <v>#VALUE!</v>
      </c>
      <c r="DF25" s="125" t="e">
        <f t="shared" si="31"/>
        <v>#VALUE!</v>
      </c>
      <c r="DG25" s="125" t="e">
        <f t="shared" si="32"/>
        <v>#VALUE!</v>
      </c>
      <c r="DH25" s="125" t="e">
        <f t="shared" si="33"/>
        <v>#VALUE!</v>
      </c>
      <c r="DI25" s="125" t="e">
        <f t="shared" si="34"/>
        <v>#VALUE!</v>
      </c>
      <c r="DJ25" s="125" t="e">
        <f t="shared" si="35"/>
        <v>#VALUE!</v>
      </c>
    </row>
    <row r="26" spans="1:114" s="124" customFormat="1" x14ac:dyDescent="0.35">
      <c r="A26" s="140">
        <f t="shared" si="36"/>
        <v>6</v>
      </c>
      <c r="B26" s="141">
        <f t="shared" si="17"/>
        <v>0</v>
      </c>
      <c r="C26" s="141">
        <f t="shared" si="17"/>
        <v>0</v>
      </c>
      <c r="D26" s="141">
        <f t="shared" si="18"/>
        <v>0</v>
      </c>
      <c r="E26" s="141">
        <f t="shared" si="17"/>
        <v>0</v>
      </c>
      <c r="F26" s="141">
        <f t="shared" si="17"/>
        <v>0</v>
      </c>
      <c r="G26" s="141">
        <f t="shared" si="19"/>
        <v>0</v>
      </c>
      <c r="H26" s="141">
        <f t="shared" ref="C26:O41" si="43">H$6+((H$5-H$6)/(1+EXP((($A26-H$8)/H$7))))</f>
        <v>0</v>
      </c>
      <c r="I26" s="141">
        <f t="shared" si="43"/>
        <v>0</v>
      </c>
      <c r="J26" s="141">
        <f t="shared" si="20"/>
        <v>0</v>
      </c>
      <c r="K26" s="141">
        <f t="shared" si="43"/>
        <v>0</v>
      </c>
      <c r="L26" s="141">
        <f t="shared" si="43"/>
        <v>0</v>
      </c>
      <c r="M26" s="141">
        <f t="shared" si="21"/>
        <v>0</v>
      </c>
      <c r="N26" s="141">
        <f t="shared" si="43"/>
        <v>0</v>
      </c>
      <c r="O26" s="141">
        <f t="shared" si="43"/>
        <v>0</v>
      </c>
      <c r="P26" s="141">
        <f t="shared" si="22"/>
        <v>0</v>
      </c>
      <c r="Q26" s="143">
        <f t="shared" si="37"/>
        <v>0</v>
      </c>
      <c r="R26" s="144">
        <f t="shared" ref="R26:AQ29" si="44">(R$6+((R$5-R$6)/(1+EXP((($A26-R$8)/R$7)))))*$B26</f>
        <v>0</v>
      </c>
      <c r="S26" s="145">
        <f t="shared" si="44"/>
        <v>0</v>
      </c>
      <c r="T26" s="145">
        <f t="shared" si="44"/>
        <v>0</v>
      </c>
      <c r="U26" s="145">
        <f t="shared" si="44"/>
        <v>0</v>
      </c>
      <c r="V26" s="145">
        <f t="shared" si="44"/>
        <v>0</v>
      </c>
      <c r="W26" s="143" t="e">
        <f t="shared" si="44"/>
        <v>#VALUE!</v>
      </c>
      <c r="X26" s="145" t="e">
        <f t="shared" si="44"/>
        <v>#VALUE!</v>
      </c>
      <c r="Y26" s="146" t="e">
        <f t="shared" si="44"/>
        <v>#VALUE!</v>
      </c>
      <c r="Z26" s="143">
        <f t="shared" si="44"/>
        <v>0</v>
      </c>
      <c r="AA26" s="145">
        <f t="shared" si="44"/>
        <v>0</v>
      </c>
      <c r="AB26" s="145">
        <f t="shared" si="44"/>
        <v>0</v>
      </c>
      <c r="AC26" s="145">
        <f t="shared" si="44"/>
        <v>0</v>
      </c>
      <c r="AD26" s="145">
        <f t="shared" si="44"/>
        <v>0</v>
      </c>
      <c r="AE26" s="145">
        <f t="shared" si="44"/>
        <v>0</v>
      </c>
      <c r="AF26" s="143" t="e">
        <f t="shared" si="44"/>
        <v>#VALUE!</v>
      </c>
      <c r="AG26" s="145" t="e">
        <f t="shared" si="44"/>
        <v>#VALUE!</v>
      </c>
      <c r="AH26" s="146" t="e">
        <f t="shared" si="44"/>
        <v>#VALUE!</v>
      </c>
      <c r="AI26" s="143">
        <f t="shared" si="44"/>
        <v>0</v>
      </c>
      <c r="AJ26" s="145">
        <f t="shared" si="44"/>
        <v>0</v>
      </c>
      <c r="AK26" s="145">
        <f t="shared" si="44"/>
        <v>0</v>
      </c>
      <c r="AL26" s="145">
        <f t="shared" si="44"/>
        <v>0</v>
      </c>
      <c r="AM26" s="145">
        <f t="shared" si="44"/>
        <v>0</v>
      </c>
      <c r="AN26" s="145">
        <f t="shared" si="44"/>
        <v>0</v>
      </c>
      <c r="AO26" s="143" t="e">
        <f t="shared" si="44"/>
        <v>#VALUE!</v>
      </c>
      <c r="AP26" s="145" t="e">
        <f t="shared" si="44"/>
        <v>#VALUE!</v>
      </c>
      <c r="AQ26" s="146" t="e">
        <f t="shared" si="44"/>
        <v>#VALUE!</v>
      </c>
      <c r="AR26" s="143">
        <f t="shared" si="24"/>
        <v>0</v>
      </c>
      <c r="AS26" s="145">
        <f t="shared" si="4"/>
        <v>0</v>
      </c>
      <c r="AT26" s="145">
        <f t="shared" si="4"/>
        <v>0</v>
      </c>
      <c r="AU26" s="145">
        <f t="shared" si="5"/>
        <v>0</v>
      </c>
      <c r="AV26" s="145">
        <f t="shared" si="5"/>
        <v>0</v>
      </c>
      <c r="AW26" s="145">
        <f t="shared" si="5"/>
        <v>0</v>
      </c>
      <c r="AX26" s="143" t="e">
        <f t="shared" si="6"/>
        <v>#VALUE!</v>
      </c>
      <c r="AY26" s="145" t="e">
        <f t="shared" si="6"/>
        <v>#VALUE!</v>
      </c>
      <c r="AZ26" s="146" t="e">
        <f t="shared" si="6"/>
        <v>#VALUE!</v>
      </c>
      <c r="BA26" s="143">
        <f t="shared" si="7"/>
        <v>0</v>
      </c>
      <c r="BB26" s="145">
        <f t="shared" si="7"/>
        <v>0</v>
      </c>
      <c r="BC26" s="145">
        <f t="shared" si="7"/>
        <v>0</v>
      </c>
      <c r="BD26" s="145">
        <f t="shared" si="8"/>
        <v>0</v>
      </c>
      <c r="BE26" s="145">
        <f t="shared" si="8"/>
        <v>0</v>
      </c>
      <c r="BF26" s="145">
        <f t="shared" si="8"/>
        <v>0</v>
      </c>
      <c r="BG26" s="143" t="e">
        <f t="shared" si="9"/>
        <v>#VALUE!</v>
      </c>
      <c r="BH26" s="145" t="e">
        <f t="shared" si="9"/>
        <v>#VALUE!</v>
      </c>
      <c r="BI26" s="146" t="e">
        <f t="shared" si="9"/>
        <v>#VALUE!</v>
      </c>
      <c r="BJ26" s="143">
        <f t="shared" si="10"/>
        <v>0</v>
      </c>
      <c r="BK26" s="145">
        <f t="shared" si="10"/>
        <v>0</v>
      </c>
      <c r="BL26" s="145">
        <f t="shared" si="10"/>
        <v>0</v>
      </c>
      <c r="BM26" s="145">
        <f t="shared" si="11"/>
        <v>0</v>
      </c>
      <c r="BN26" s="145">
        <f t="shared" si="11"/>
        <v>0</v>
      </c>
      <c r="BO26" s="145">
        <f t="shared" si="11"/>
        <v>0</v>
      </c>
      <c r="BP26" s="143" t="e">
        <f t="shared" si="12"/>
        <v>#VALUE!</v>
      </c>
      <c r="BQ26" s="145" t="e">
        <f t="shared" si="12"/>
        <v>#VALUE!</v>
      </c>
      <c r="BR26" s="146" t="e">
        <f t="shared" si="12"/>
        <v>#VALUE!</v>
      </c>
      <c r="BT26" s="143" t="e">
        <f t="shared" si="25"/>
        <v>#VALUE!</v>
      </c>
      <c r="BU26" s="166" t="e">
        <f t="shared" si="25"/>
        <v>#VALUE!</v>
      </c>
      <c r="BV26" s="143" t="e">
        <f t="shared" si="42"/>
        <v>#VALUE!</v>
      </c>
      <c r="BW26" s="143" t="e">
        <f t="shared" si="42"/>
        <v>#VALUE!</v>
      </c>
      <c r="BX26" s="166" t="e">
        <f t="shared" si="42"/>
        <v>#VALUE!</v>
      </c>
      <c r="BY26" s="143" t="e">
        <f t="shared" si="42"/>
        <v>#VALUE!</v>
      </c>
      <c r="BZ26" s="143" t="e">
        <f t="shared" si="42"/>
        <v>#VALUE!</v>
      </c>
      <c r="CA26" s="166" t="e">
        <f t="shared" si="42"/>
        <v>#VALUE!</v>
      </c>
      <c r="CB26" s="143" t="e">
        <f t="shared" si="42"/>
        <v>#VALUE!</v>
      </c>
      <c r="CC26" s="143" t="e">
        <f t="shared" si="42"/>
        <v>#VALUE!</v>
      </c>
      <c r="CD26" s="166" t="e">
        <f t="shared" si="42"/>
        <v>#VALUE!</v>
      </c>
      <c r="CE26" s="167" t="e">
        <f t="shared" si="42"/>
        <v>#VALUE!</v>
      </c>
      <c r="CF26" s="143" t="e">
        <f t="shared" si="42"/>
        <v>#VALUE!</v>
      </c>
      <c r="CG26" s="166" t="e">
        <f t="shared" si="42"/>
        <v>#VALUE!</v>
      </c>
      <c r="CH26" s="167" t="e">
        <f t="shared" si="42"/>
        <v>#VALUE!</v>
      </c>
      <c r="CJ26" s="147" t="e">
        <f>BT26*'CT Market Penetration Worksheet'!$F$10</f>
        <v>#VALUE!</v>
      </c>
      <c r="CK26" s="168" t="e">
        <f>BU26*'CT Market Penetration Worksheet'!$F$10</f>
        <v>#VALUE!</v>
      </c>
      <c r="CL26" s="147" t="e">
        <f>BV26*'CT Market Penetration Worksheet'!$F$10</f>
        <v>#VALUE!</v>
      </c>
      <c r="CM26" s="147" t="e">
        <f>BW26*'CT Market Penetration Worksheet'!$F$16</f>
        <v>#VALUE!</v>
      </c>
      <c r="CN26" s="168" t="e">
        <f>BX26*'CT Market Penetration Worksheet'!$F$16</f>
        <v>#VALUE!</v>
      </c>
      <c r="CO26" s="147" t="e">
        <f>BY26*'CT Market Penetration Worksheet'!$F$16</f>
        <v>#VALUE!</v>
      </c>
      <c r="CP26" s="147" t="e">
        <f>BZ26*'CT Market Penetration Worksheet'!$F$22</f>
        <v>#VALUE!</v>
      </c>
      <c r="CQ26" s="168" t="e">
        <f>CA26*'CT Market Penetration Worksheet'!$F$22</f>
        <v>#VALUE!</v>
      </c>
      <c r="CR26" s="147" t="e">
        <f>CB26*'CT Market Penetration Worksheet'!$F$22</f>
        <v>#VALUE!</v>
      </c>
      <c r="CS26" s="147" t="e">
        <f>CC26*'CT Market Penetration Worksheet'!$F$28</f>
        <v>#VALUE!</v>
      </c>
      <c r="CT26" s="168" t="e">
        <f>CD26*'CT Market Penetration Worksheet'!$F$28</f>
        <v>#VALUE!</v>
      </c>
      <c r="CU26" s="169" t="e">
        <f>CE26*'CT Market Penetration Worksheet'!$F$28</f>
        <v>#VALUE!</v>
      </c>
      <c r="CV26" s="147" t="e">
        <f t="shared" si="26"/>
        <v>#VALUE!</v>
      </c>
      <c r="CW26" s="168" t="e">
        <f t="shared" si="27"/>
        <v>#VALUE!</v>
      </c>
      <c r="CX26" s="169" t="e">
        <f t="shared" si="28"/>
        <v>#VALUE!</v>
      </c>
      <c r="CZ26" s="125" t="e">
        <f t="shared" si="29"/>
        <v>#VALUE!</v>
      </c>
      <c r="DA26" s="125" t="e">
        <f t="shared" si="30"/>
        <v>#VALUE!</v>
      </c>
      <c r="DB26" s="125" t="e">
        <f t="shared" si="30"/>
        <v>#VALUE!</v>
      </c>
      <c r="DC26" s="125" t="e">
        <f t="shared" si="30"/>
        <v>#VALUE!</v>
      </c>
      <c r="DD26" s="125" t="e">
        <f t="shared" si="30"/>
        <v>#VALUE!</v>
      </c>
      <c r="DF26" s="125" t="e">
        <f t="shared" si="31"/>
        <v>#VALUE!</v>
      </c>
      <c r="DG26" s="125" t="e">
        <f t="shared" si="32"/>
        <v>#VALUE!</v>
      </c>
      <c r="DH26" s="125" t="e">
        <f t="shared" si="33"/>
        <v>#VALUE!</v>
      </c>
      <c r="DI26" s="125" t="e">
        <f t="shared" si="34"/>
        <v>#VALUE!</v>
      </c>
      <c r="DJ26" s="125" t="e">
        <f t="shared" si="35"/>
        <v>#VALUE!</v>
      </c>
    </row>
    <row r="27" spans="1:114" s="124" customFormat="1" x14ac:dyDescent="0.35">
      <c r="A27" s="140">
        <f t="shared" si="36"/>
        <v>7</v>
      </c>
      <c r="B27" s="141">
        <f t="shared" si="17"/>
        <v>0</v>
      </c>
      <c r="C27" s="141">
        <f t="shared" si="43"/>
        <v>0</v>
      </c>
      <c r="D27" s="141">
        <f t="shared" si="18"/>
        <v>0</v>
      </c>
      <c r="E27" s="141">
        <f t="shared" si="43"/>
        <v>0</v>
      </c>
      <c r="F27" s="141">
        <f t="shared" si="43"/>
        <v>0</v>
      </c>
      <c r="G27" s="141">
        <f t="shared" si="19"/>
        <v>0</v>
      </c>
      <c r="H27" s="141">
        <f t="shared" si="43"/>
        <v>0</v>
      </c>
      <c r="I27" s="141">
        <f t="shared" si="43"/>
        <v>0</v>
      </c>
      <c r="J27" s="141">
        <f t="shared" si="20"/>
        <v>0</v>
      </c>
      <c r="K27" s="141">
        <f t="shared" si="43"/>
        <v>0</v>
      </c>
      <c r="L27" s="141">
        <f t="shared" si="43"/>
        <v>0</v>
      </c>
      <c r="M27" s="141">
        <f t="shared" si="21"/>
        <v>0</v>
      </c>
      <c r="N27" s="141">
        <f t="shared" si="43"/>
        <v>0</v>
      </c>
      <c r="O27" s="141">
        <f t="shared" si="43"/>
        <v>0</v>
      </c>
      <c r="P27" s="141">
        <f t="shared" si="22"/>
        <v>0</v>
      </c>
      <c r="Q27" s="143">
        <f t="shared" si="37"/>
        <v>0</v>
      </c>
      <c r="R27" s="144">
        <f t="shared" si="44"/>
        <v>0</v>
      </c>
      <c r="S27" s="145">
        <f t="shared" si="44"/>
        <v>0</v>
      </c>
      <c r="T27" s="145">
        <f t="shared" si="44"/>
        <v>0</v>
      </c>
      <c r="U27" s="145">
        <f t="shared" si="44"/>
        <v>0</v>
      </c>
      <c r="V27" s="145">
        <f t="shared" si="44"/>
        <v>0</v>
      </c>
      <c r="W27" s="143" t="e">
        <f t="shared" si="44"/>
        <v>#VALUE!</v>
      </c>
      <c r="X27" s="145" t="e">
        <f t="shared" si="44"/>
        <v>#VALUE!</v>
      </c>
      <c r="Y27" s="146" t="e">
        <f t="shared" si="44"/>
        <v>#VALUE!</v>
      </c>
      <c r="Z27" s="143">
        <f t="shared" si="44"/>
        <v>0</v>
      </c>
      <c r="AA27" s="145">
        <f t="shared" si="44"/>
        <v>0</v>
      </c>
      <c r="AB27" s="145">
        <f t="shared" si="44"/>
        <v>0</v>
      </c>
      <c r="AC27" s="145">
        <f t="shared" si="44"/>
        <v>0</v>
      </c>
      <c r="AD27" s="145">
        <f t="shared" si="44"/>
        <v>0</v>
      </c>
      <c r="AE27" s="145">
        <f t="shared" si="44"/>
        <v>0</v>
      </c>
      <c r="AF27" s="143" t="e">
        <f t="shared" si="44"/>
        <v>#VALUE!</v>
      </c>
      <c r="AG27" s="145" t="e">
        <f t="shared" si="44"/>
        <v>#VALUE!</v>
      </c>
      <c r="AH27" s="146" t="e">
        <f t="shared" si="44"/>
        <v>#VALUE!</v>
      </c>
      <c r="AI27" s="143">
        <f t="shared" si="44"/>
        <v>0</v>
      </c>
      <c r="AJ27" s="145">
        <f t="shared" si="44"/>
        <v>0</v>
      </c>
      <c r="AK27" s="145">
        <f t="shared" si="44"/>
        <v>0</v>
      </c>
      <c r="AL27" s="145">
        <f t="shared" si="44"/>
        <v>0</v>
      </c>
      <c r="AM27" s="145">
        <f t="shared" si="44"/>
        <v>0</v>
      </c>
      <c r="AN27" s="145">
        <f t="shared" si="44"/>
        <v>0</v>
      </c>
      <c r="AO27" s="143" t="e">
        <f t="shared" si="44"/>
        <v>#VALUE!</v>
      </c>
      <c r="AP27" s="145" t="e">
        <f t="shared" si="44"/>
        <v>#VALUE!</v>
      </c>
      <c r="AQ27" s="146" t="e">
        <f t="shared" si="44"/>
        <v>#VALUE!</v>
      </c>
      <c r="AR27" s="143">
        <f t="shared" si="24"/>
        <v>0</v>
      </c>
      <c r="AS27" s="145">
        <f t="shared" si="4"/>
        <v>0</v>
      </c>
      <c r="AT27" s="145">
        <f t="shared" si="4"/>
        <v>0</v>
      </c>
      <c r="AU27" s="145">
        <f t="shared" si="5"/>
        <v>0</v>
      </c>
      <c r="AV27" s="145">
        <f t="shared" si="5"/>
        <v>0</v>
      </c>
      <c r="AW27" s="145">
        <f t="shared" si="5"/>
        <v>0</v>
      </c>
      <c r="AX27" s="143" t="e">
        <f t="shared" si="6"/>
        <v>#VALUE!</v>
      </c>
      <c r="AY27" s="145" t="e">
        <f t="shared" si="6"/>
        <v>#VALUE!</v>
      </c>
      <c r="AZ27" s="146" t="e">
        <f t="shared" si="6"/>
        <v>#VALUE!</v>
      </c>
      <c r="BA27" s="143">
        <f t="shared" si="7"/>
        <v>0</v>
      </c>
      <c r="BB27" s="145">
        <f t="shared" si="7"/>
        <v>0</v>
      </c>
      <c r="BC27" s="145">
        <f t="shared" si="7"/>
        <v>0</v>
      </c>
      <c r="BD27" s="145">
        <f t="shared" si="8"/>
        <v>0</v>
      </c>
      <c r="BE27" s="145">
        <f t="shared" si="8"/>
        <v>0</v>
      </c>
      <c r="BF27" s="145">
        <f t="shared" si="8"/>
        <v>0</v>
      </c>
      <c r="BG27" s="143" t="e">
        <f t="shared" si="9"/>
        <v>#VALUE!</v>
      </c>
      <c r="BH27" s="145" t="e">
        <f t="shared" si="9"/>
        <v>#VALUE!</v>
      </c>
      <c r="BI27" s="146" t="e">
        <f t="shared" si="9"/>
        <v>#VALUE!</v>
      </c>
      <c r="BJ27" s="143">
        <f t="shared" si="10"/>
        <v>0</v>
      </c>
      <c r="BK27" s="145">
        <f t="shared" si="10"/>
        <v>0</v>
      </c>
      <c r="BL27" s="145">
        <f t="shared" si="10"/>
        <v>0</v>
      </c>
      <c r="BM27" s="145">
        <f t="shared" si="11"/>
        <v>0</v>
      </c>
      <c r="BN27" s="145">
        <f t="shared" si="11"/>
        <v>0</v>
      </c>
      <c r="BO27" s="145">
        <f t="shared" si="11"/>
        <v>0</v>
      </c>
      <c r="BP27" s="143" t="e">
        <f t="shared" si="12"/>
        <v>#VALUE!</v>
      </c>
      <c r="BQ27" s="145" t="e">
        <f t="shared" si="12"/>
        <v>#VALUE!</v>
      </c>
      <c r="BR27" s="146" t="e">
        <f t="shared" si="12"/>
        <v>#VALUE!</v>
      </c>
      <c r="BT27" s="143" t="e">
        <f t="shared" si="25"/>
        <v>#VALUE!</v>
      </c>
      <c r="BU27" s="166" t="e">
        <f t="shared" si="25"/>
        <v>#VALUE!</v>
      </c>
      <c r="BV27" s="143" t="e">
        <f t="shared" si="42"/>
        <v>#VALUE!</v>
      </c>
      <c r="BW27" s="143" t="e">
        <f t="shared" si="42"/>
        <v>#VALUE!</v>
      </c>
      <c r="BX27" s="166" t="e">
        <f t="shared" si="42"/>
        <v>#VALUE!</v>
      </c>
      <c r="BY27" s="143" t="e">
        <f t="shared" si="42"/>
        <v>#VALUE!</v>
      </c>
      <c r="BZ27" s="143" t="e">
        <f t="shared" si="42"/>
        <v>#VALUE!</v>
      </c>
      <c r="CA27" s="166" t="e">
        <f t="shared" si="42"/>
        <v>#VALUE!</v>
      </c>
      <c r="CB27" s="143" t="e">
        <f t="shared" si="42"/>
        <v>#VALUE!</v>
      </c>
      <c r="CC27" s="143" t="e">
        <f t="shared" si="42"/>
        <v>#VALUE!</v>
      </c>
      <c r="CD27" s="166" t="e">
        <f t="shared" si="42"/>
        <v>#VALUE!</v>
      </c>
      <c r="CE27" s="167" t="e">
        <f t="shared" si="42"/>
        <v>#VALUE!</v>
      </c>
      <c r="CF27" s="143" t="e">
        <f t="shared" si="42"/>
        <v>#VALUE!</v>
      </c>
      <c r="CG27" s="166" t="e">
        <f t="shared" si="42"/>
        <v>#VALUE!</v>
      </c>
      <c r="CH27" s="167" t="e">
        <f t="shared" si="42"/>
        <v>#VALUE!</v>
      </c>
      <c r="CJ27" s="147" t="e">
        <f>BT27*'CT Market Penetration Worksheet'!$F$10</f>
        <v>#VALUE!</v>
      </c>
      <c r="CK27" s="168" t="e">
        <f>BU27*'CT Market Penetration Worksheet'!$F$10</f>
        <v>#VALUE!</v>
      </c>
      <c r="CL27" s="147" t="e">
        <f>BV27*'CT Market Penetration Worksheet'!$F$10</f>
        <v>#VALUE!</v>
      </c>
      <c r="CM27" s="147" t="e">
        <f>BW27*'CT Market Penetration Worksheet'!$F$16</f>
        <v>#VALUE!</v>
      </c>
      <c r="CN27" s="168" t="e">
        <f>BX27*'CT Market Penetration Worksheet'!$F$16</f>
        <v>#VALUE!</v>
      </c>
      <c r="CO27" s="147" t="e">
        <f>BY27*'CT Market Penetration Worksheet'!$F$16</f>
        <v>#VALUE!</v>
      </c>
      <c r="CP27" s="147" t="e">
        <f>BZ27*'CT Market Penetration Worksheet'!$F$22</f>
        <v>#VALUE!</v>
      </c>
      <c r="CQ27" s="168" t="e">
        <f>CA27*'CT Market Penetration Worksheet'!$F$22</f>
        <v>#VALUE!</v>
      </c>
      <c r="CR27" s="147" t="e">
        <f>CB27*'CT Market Penetration Worksheet'!$F$22</f>
        <v>#VALUE!</v>
      </c>
      <c r="CS27" s="147" t="e">
        <f>CC27*'CT Market Penetration Worksheet'!$F$28</f>
        <v>#VALUE!</v>
      </c>
      <c r="CT27" s="168" t="e">
        <f>CD27*'CT Market Penetration Worksheet'!$F$28</f>
        <v>#VALUE!</v>
      </c>
      <c r="CU27" s="169" t="e">
        <f>CE27*'CT Market Penetration Worksheet'!$F$28</f>
        <v>#VALUE!</v>
      </c>
      <c r="CV27" s="147" t="e">
        <f t="shared" si="26"/>
        <v>#VALUE!</v>
      </c>
      <c r="CW27" s="168" t="e">
        <f t="shared" si="27"/>
        <v>#VALUE!</v>
      </c>
      <c r="CX27" s="169" t="e">
        <f t="shared" si="28"/>
        <v>#VALUE!</v>
      </c>
      <c r="CZ27" s="125" t="e">
        <f t="shared" si="29"/>
        <v>#VALUE!</v>
      </c>
      <c r="DA27" s="125" t="e">
        <f t="shared" si="30"/>
        <v>#VALUE!</v>
      </c>
      <c r="DB27" s="125" t="e">
        <f t="shared" si="30"/>
        <v>#VALUE!</v>
      </c>
      <c r="DC27" s="125" t="e">
        <f t="shared" si="30"/>
        <v>#VALUE!</v>
      </c>
      <c r="DD27" s="125" t="e">
        <f t="shared" si="30"/>
        <v>#VALUE!</v>
      </c>
      <c r="DF27" s="125" t="e">
        <f t="shared" si="31"/>
        <v>#VALUE!</v>
      </c>
      <c r="DG27" s="125" t="e">
        <f t="shared" si="32"/>
        <v>#VALUE!</v>
      </c>
      <c r="DH27" s="125" t="e">
        <f t="shared" si="33"/>
        <v>#VALUE!</v>
      </c>
      <c r="DI27" s="125" t="e">
        <f t="shared" si="34"/>
        <v>#VALUE!</v>
      </c>
      <c r="DJ27" s="125" t="e">
        <f t="shared" si="35"/>
        <v>#VALUE!</v>
      </c>
    </row>
    <row r="28" spans="1:114" s="124" customFormat="1" x14ac:dyDescent="0.35">
      <c r="A28" s="140">
        <f t="shared" si="36"/>
        <v>8</v>
      </c>
      <c r="B28" s="141">
        <f t="shared" si="17"/>
        <v>0</v>
      </c>
      <c r="C28" s="141">
        <f t="shared" si="43"/>
        <v>0</v>
      </c>
      <c r="D28" s="141">
        <f t="shared" si="18"/>
        <v>0</v>
      </c>
      <c r="E28" s="141">
        <f t="shared" si="43"/>
        <v>0</v>
      </c>
      <c r="F28" s="141">
        <f t="shared" si="43"/>
        <v>0</v>
      </c>
      <c r="G28" s="141">
        <f t="shared" si="19"/>
        <v>0</v>
      </c>
      <c r="H28" s="141">
        <f t="shared" si="43"/>
        <v>0</v>
      </c>
      <c r="I28" s="141">
        <f t="shared" si="43"/>
        <v>0</v>
      </c>
      <c r="J28" s="141">
        <f t="shared" si="20"/>
        <v>0</v>
      </c>
      <c r="K28" s="141">
        <f t="shared" si="43"/>
        <v>0</v>
      </c>
      <c r="L28" s="141">
        <f t="shared" si="43"/>
        <v>0</v>
      </c>
      <c r="M28" s="141">
        <f t="shared" si="21"/>
        <v>0</v>
      </c>
      <c r="N28" s="141">
        <f t="shared" si="43"/>
        <v>0</v>
      </c>
      <c r="O28" s="141">
        <f t="shared" si="43"/>
        <v>0</v>
      </c>
      <c r="P28" s="141">
        <f t="shared" si="22"/>
        <v>0</v>
      </c>
      <c r="Q28" s="143">
        <f t="shared" si="37"/>
        <v>0</v>
      </c>
      <c r="R28" s="144">
        <f t="shared" si="44"/>
        <v>0</v>
      </c>
      <c r="S28" s="145">
        <f t="shared" si="44"/>
        <v>0</v>
      </c>
      <c r="T28" s="145">
        <f t="shared" si="44"/>
        <v>0</v>
      </c>
      <c r="U28" s="145">
        <f t="shared" si="44"/>
        <v>0</v>
      </c>
      <c r="V28" s="145">
        <f t="shared" si="44"/>
        <v>0</v>
      </c>
      <c r="W28" s="143" t="e">
        <f t="shared" si="44"/>
        <v>#VALUE!</v>
      </c>
      <c r="X28" s="145" t="e">
        <f t="shared" si="44"/>
        <v>#VALUE!</v>
      </c>
      <c r="Y28" s="146" t="e">
        <f t="shared" si="44"/>
        <v>#VALUE!</v>
      </c>
      <c r="Z28" s="143">
        <f t="shared" si="44"/>
        <v>0</v>
      </c>
      <c r="AA28" s="145">
        <f t="shared" si="44"/>
        <v>0</v>
      </c>
      <c r="AB28" s="145">
        <f t="shared" si="44"/>
        <v>0</v>
      </c>
      <c r="AC28" s="145">
        <f t="shared" si="44"/>
        <v>0</v>
      </c>
      <c r="AD28" s="145">
        <f t="shared" si="44"/>
        <v>0</v>
      </c>
      <c r="AE28" s="145">
        <f t="shared" si="44"/>
        <v>0</v>
      </c>
      <c r="AF28" s="143" t="e">
        <f t="shared" si="44"/>
        <v>#VALUE!</v>
      </c>
      <c r="AG28" s="145" t="e">
        <f t="shared" si="44"/>
        <v>#VALUE!</v>
      </c>
      <c r="AH28" s="146" t="e">
        <f t="shared" si="44"/>
        <v>#VALUE!</v>
      </c>
      <c r="AI28" s="143">
        <f t="shared" si="44"/>
        <v>0</v>
      </c>
      <c r="AJ28" s="145">
        <f t="shared" si="44"/>
        <v>0</v>
      </c>
      <c r="AK28" s="145">
        <f t="shared" si="44"/>
        <v>0</v>
      </c>
      <c r="AL28" s="145">
        <f t="shared" si="44"/>
        <v>0</v>
      </c>
      <c r="AM28" s="145">
        <f t="shared" si="44"/>
        <v>0</v>
      </c>
      <c r="AN28" s="145">
        <f t="shared" si="44"/>
        <v>0</v>
      </c>
      <c r="AO28" s="143" t="e">
        <f t="shared" si="44"/>
        <v>#VALUE!</v>
      </c>
      <c r="AP28" s="145" t="e">
        <f t="shared" si="44"/>
        <v>#VALUE!</v>
      </c>
      <c r="AQ28" s="146" t="e">
        <f t="shared" si="44"/>
        <v>#VALUE!</v>
      </c>
      <c r="AR28" s="143">
        <f t="shared" si="24"/>
        <v>0</v>
      </c>
      <c r="AS28" s="145">
        <f t="shared" si="4"/>
        <v>0</v>
      </c>
      <c r="AT28" s="145">
        <f t="shared" si="4"/>
        <v>0</v>
      </c>
      <c r="AU28" s="145">
        <f t="shared" si="5"/>
        <v>0</v>
      </c>
      <c r="AV28" s="145">
        <f t="shared" si="5"/>
        <v>0</v>
      </c>
      <c r="AW28" s="145">
        <f t="shared" si="5"/>
        <v>0</v>
      </c>
      <c r="AX28" s="143" t="e">
        <f t="shared" si="6"/>
        <v>#VALUE!</v>
      </c>
      <c r="AY28" s="145" t="e">
        <f t="shared" si="6"/>
        <v>#VALUE!</v>
      </c>
      <c r="AZ28" s="146" t="e">
        <f t="shared" si="6"/>
        <v>#VALUE!</v>
      </c>
      <c r="BA28" s="143">
        <f t="shared" si="7"/>
        <v>0</v>
      </c>
      <c r="BB28" s="145">
        <f t="shared" si="7"/>
        <v>0</v>
      </c>
      <c r="BC28" s="145">
        <f t="shared" si="7"/>
        <v>0</v>
      </c>
      <c r="BD28" s="145">
        <f t="shared" si="8"/>
        <v>0</v>
      </c>
      <c r="BE28" s="145">
        <f t="shared" si="8"/>
        <v>0</v>
      </c>
      <c r="BF28" s="145">
        <f t="shared" si="8"/>
        <v>0</v>
      </c>
      <c r="BG28" s="143" t="e">
        <f t="shared" si="9"/>
        <v>#VALUE!</v>
      </c>
      <c r="BH28" s="145" t="e">
        <f t="shared" si="9"/>
        <v>#VALUE!</v>
      </c>
      <c r="BI28" s="146" t="e">
        <f t="shared" si="9"/>
        <v>#VALUE!</v>
      </c>
      <c r="BJ28" s="143">
        <f t="shared" si="10"/>
        <v>0</v>
      </c>
      <c r="BK28" s="145">
        <f t="shared" si="10"/>
        <v>0</v>
      </c>
      <c r="BL28" s="145">
        <f t="shared" si="10"/>
        <v>0</v>
      </c>
      <c r="BM28" s="145">
        <f t="shared" si="11"/>
        <v>0</v>
      </c>
      <c r="BN28" s="145">
        <f t="shared" si="11"/>
        <v>0</v>
      </c>
      <c r="BO28" s="145">
        <f t="shared" si="11"/>
        <v>0</v>
      </c>
      <c r="BP28" s="143" t="e">
        <f t="shared" si="12"/>
        <v>#VALUE!</v>
      </c>
      <c r="BQ28" s="145" t="e">
        <f t="shared" si="12"/>
        <v>#VALUE!</v>
      </c>
      <c r="BR28" s="146" t="e">
        <f t="shared" si="12"/>
        <v>#VALUE!</v>
      </c>
      <c r="BT28" s="143" t="e">
        <f t="shared" si="25"/>
        <v>#VALUE!</v>
      </c>
      <c r="BU28" s="166" t="e">
        <f t="shared" si="25"/>
        <v>#VALUE!</v>
      </c>
      <c r="BV28" s="143" t="e">
        <f t="shared" si="42"/>
        <v>#VALUE!</v>
      </c>
      <c r="BW28" s="143" t="e">
        <f t="shared" si="42"/>
        <v>#VALUE!</v>
      </c>
      <c r="BX28" s="166" t="e">
        <f t="shared" si="42"/>
        <v>#VALUE!</v>
      </c>
      <c r="BY28" s="143" t="e">
        <f t="shared" si="42"/>
        <v>#VALUE!</v>
      </c>
      <c r="BZ28" s="143" t="e">
        <f t="shared" si="42"/>
        <v>#VALUE!</v>
      </c>
      <c r="CA28" s="166" t="e">
        <f t="shared" si="42"/>
        <v>#VALUE!</v>
      </c>
      <c r="CB28" s="143" t="e">
        <f t="shared" si="42"/>
        <v>#VALUE!</v>
      </c>
      <c r="CC28" s="143" t="e">
        <f t="shared" si="42"/>
        <v>#VALUE!</v>
      </c>
      <c r="CD28" s="166" t="e">
        <f t="shared" si="42"/>
        <v>#VALUE!</v>
      </c>
      <c r="CE28" s="167" t="e">
        <f t="shared" si="42"/>
        <v>#VALUE!</v>
      </c>
      <c r="CF28" s="143" t="e">
        <f t="shared" si="42"/>
        <v>#VALUE!</v>
      </c>
      <c r="CG28" s="166" t="e">
        <f t="shared" si="42"/>
        <v>#VALUE!</v>
      </c>
      <c r="CH28" s="167" t="e">
        <f t="shared" si="42"/>
        <v>#VALUE!</v>
      </c>
      <c r="CJ28" s="147" t="e">
        <f>BT28*'CT Market Penetration Worksheet'!$F$10</f>
        <v>#VALUE!</v>
      </c>
      <c r="CK28" s="168" t="e">
        <f>BU28*'CT Market Penetration Worksheet'!$F$10</f>
        <v>#VALUE!</v>
      </c>
      <c r="CL28" s="147" t="e">
        <f>BV28*'CT Market Penetration Worksheet'!$F$10</f>
        <v>#VALUE!</v>
      </c>
      <c r="CM28" s="147" t="e">
        <f>BW28*'CT Market Penetration Worksheet'!$F$16</f>
        <v>#VALUE!</v>
      </c>
      <c r="CN28" s="168" t="e">
        <f>BX28*'CT Market Penetration Worksheet'!$F$16</f>
        <v>#VALUE!</v>
      </c>
      <c r="CO28" s="147" t="e">
        <f>BY28*'CT Market Penetration Worksheet'!$F$16</f>
        <v>#VALUE!</v>
      </c>
      <c r="CP28" s="147" t="e">
        <f>BZ28*'CT Market Penetration Worksheet'!$F$22</f>
        <v>#VALUE!</v>
      </c>
      <c r="CQ28" s="168" t="e">
        <f>CA28*'CT Market Penetration Worksheet'!$F$22</f>
        <v>#VALUE!</v>
      </c>
      <c r="CR28" s="147" t="e">
        <f>CB28*'CT Market Penetration Worksheet'!$F$22</f>
        <v>#VALUE!</v>
      </c>
      <c r="CS28" s="147" t="e">
        <f>CC28*'CT Market Penetration Worksheet'!$F$28</f>
        <v>#VALUE!</v>
      </c>
      <c r="CT28" s="168" t="e">
        <f>CD28*'CT Market Penetration Worksheet'!$F$28</f>
        <v>#VALUE!</v>
      </c>
      <c r="CU28" s="169" t="e">
        <f>CE28*'CT Market Penetration Worksheet'!$F$28</f>
        <v>#VALUE!</v>
      </c>
      <c r="CV28" s="147" t="e">
        <f t="shared" si="26"/>
        <v>#VALUE!</v>
      </c>
      <c r="CW28" s="168" t="e">
        <f t="shared" si="27"/>
        <v>#VALUE!</v>
      </c>
      <c r="CX28" s="169" t="e">
        <f t="shared" si="28"/>
        <v>#VALUE!</v>
      </c>
      <c r="CZ28" s="125" t="e">
        <f t="shared" si="29"/>
        <v>#VALUE!</v>
      </c>
      <c r="DA28" s="125" t="e">
        <f t="shared" si="30"/>
        <v>#VALUE!</v>
      </c>
      <c r="DB28" s="125" t="e">
        <f t="shared" si="30"/>
        <v>#VALUE!</v>
      </c>
      <c r="DC28" s="125" t="e">
        <f t="shared" si="30"/>
        <v>#VALUE!</v>
      </c>
      <c r="DD28" s="125" t="e">
        <f t="shared" si="30"/>
        <v>#VALUE!</v>
      </c>
      <c r="DF28" s="125" t="e">
        <f t="shared" si="31"/>
        <v>#VALUE!</v>
      </c>
      <c r="DG28" s="125" t="e">
        <f t="shared" si="32"/>
        <v>#VALUE!</v>
      </c>
      <c r="DH28" s="125" t="e">
        <f t="shared" si="33"/>
        <v>#VALUE!</v>
      </c>
      <c r="DI28" s="125" t="e">
        <f t="shared" si="34"/>
        <v>#VALUE!</v>
      </c>
      <c r="DJ28" s="125" t="e">
        <f t="shared" si="35"/>
        <v>#VALUE!</v>
      </c>
    </row>
    <row r="29" spans="1:114" s="124" customFormat="1" ht="15" thickBot="1" x14ac:dyDescent="0.4">
      <c r="A29" s="140">
        <f t="shared" si="36"/>
        <v>9</v>
      </c>
      <c r="B29" s="141">
        <f t="shared" si="17"/>
        <v>0</v>
      </c>
      <c r="C29" s="141">
        <f t="shared" si="43"/>
        <v>0</v>
      </c>
      <c r="D29" s="141">
        <f t="shared" si="18"/>
        <v>0</v>
      </c>
      <c r="E29" s="141">
        <f t="shared" si="43"/>
        <v>0</v>
      </c>
      <c r="F29" s="141">
        <f t="shared" si="43"/>
        <v>0</v>
      </c>
      <c r="G29" s="141">
        <f t="shared" si="19"/>
        <v>0</v>
      </c>
      <c r="H29" s="141">
        <f t="shared" si="43"/>
        <v>0</v>
      </c>
      <c r="I29" s="141">
        <f t="shared" si="43"/>
        <v>0</v>
      </c>
      <c r="J29" s="141">
        <f t="shared" si="20"/>
        <v>0</v>
      </c>
      <c r="K29" s="141">
        <f t="shared" si="43"/>
        <v>0</v>
      </c>
      <c r="L29" s="141">
        <f t="shared" si="43"/>
        <v>0</v>
      </c>
      <c r="M29" s="141">
        <f t="shared" si="21"/>
        <v>0</v>
      </c>
      <c r="N29" s="141">
        <f t="shared" si="43"/>
        <v>0</v>
      </c>
      <c r="O29" s="141">
        <f t="shared" si="43"/>
        <v>0</v>
      </c>
      <c r="P29" s="141">
        <f t="shared" si="22"/>
        <v>0</v>
      </c>
      <c r="Q29" s="143">
        <f t="shared" si="37"/>
        <v>0</v>
      </c>
      <c r="R29" s="144">
        <f t="shared" si="44"/>
        <v>0</v>
      </c>
      <c r="S29" s="145">
        <f t="shared" si="44"/>
        <v>0</v>
      </c>
      <c r="T29" s="145">
        <f t="shared" si="44"/>
        <v>0</v>
      </c>
      <c r="U29" s="145">
        <f t="shared" si="44"/>
        <v>0</v>
      </c>
      <c r="V29" s="145">
        <f t="shared" si="44"/>
        <v>0</v>
      </c>
      <c r="W29" s="143" t="e">
        <f t="shared" si="44"/>
        <v>#VALUE!</v>
      </c>
      <c r="X29" s="145" t="e">
        <f t="shared" si="44"/>
        <v>#VALUE!</v>
      </c>
      <c r="Y29" s="146" t="e">
        <f t="shared" si="44"/>
        <v>#VALUE!</v>
      </c>
      <c r="Z29" s="143">
        <f t="shared" si="44"/>
        <v>0</v>
      </c>
      <c r="AA29" s="145">
        <f t="shared" si="44"/>
        <v>0</v>
      </c>
      <c r="AB29" s="145">
        <f t="shared" si="44"/>
        <v>0</v>
      </c>
      <c r="AC29" s="145">
        <f t="shared" si="44"/>
        <v>0</v>
      </c>
      <c r="AD29" s="145">
        <f t="shared" si="44"/>
        <v>0</v>
      </c>
      <c r="AE29" s="145">
        <f t="shared" si="44"/>
        <v>0</v>
      </c>
      <c r="AF29" s="143" t="e">
        <f t="shared" si="44"/>
        <v>#VALUE!</v>
      </c>
      <c r="AG29" s="145" t="e">
        <f t="shared" si="44"/>
        <v>#VALUE!</v>
      </c>
      <c r="AH29" s="146" t="e">
        <f t="shared" si="44"/>
        <v>#VALUE!</v>
      </c>
      <c r="AI29" s="143">
        <f t="shared" si="44"/>
        <v>0</v>
      </c>
      <c r="AJ29" s="145">
        <f t="shared" si="44"/>
        <v>0</v>
      </c>
      <c r="AK29" s="145">
        <f t="shared" si="44"/>
        <v>0</v>
      </c>
      <c r="AL29" s="145">
        <f t="shared" si="44"/>
        <v>0</v>
      </c>
      <c r="AM29" s="145">
        <f t="shared" si="44"/>
        <v>0</v>
      </c>
      <c r="AN29" s="145">
        <f t="shared" si="44"/>
        <v>0</v>
      </c>
      <c r="AO29" s="143" t="e">
        <f t="shared" si="44"/>
        <v>#VALUE!</v>
      </c>
      <c r="AP29" s="145" t="e">
        <f t="shared" si="44"/>
        <v>#VALUE!</v>
      </c>
      <c r="AQ29" s="146" t="e">
        <f t="shared" si="44"/>
        <v>#VALUE!</v>
      </c>
      <c r="AR29" s="143">
        <f t="shared" si="24"/>
        <v>0</v>
      </c>
      <c r="AS29" s="145">
        <f t="shared" si="4"/>
        <v>0</v>
      </c>
      <c r="AT29" s="145">
        <f t="shared" si="4"/>
        <v>0</v>
      </c>
      <c r="AU29" s="145">
        <f t="shared" si="5"/>
        <v>0</v>
      </c>
      <c r="AV29" s="145">
        <f t="shared" si="5"/>
        <v>0</v>
      </c>
      <c r="AW29" s="145">
        <f t="shared" si="5"/>
        <v>0</v>
      </c>
      <c r="AX29" s="143" t="e">
        <f t="shared" si="6"/>
        <v>#VALUE!</v>
      </c>
      <c r="AY29" s="145" t="e">
        <f t="shared" si="6"/>
        <v>#VALUE!</v>
      </c>
      <c r="AZ29" s="146" t="e">
        <f t="shared" si="6"/>
        <v>#VALUE!</v>
      </c>
      <c r="BA29" s="143">
        <f t="shared" si="7"/>
        <v>0</v>
      </c>
      <c r="BB29" s="145">
        <f t="shared" si="7"/>
        <v>0</v>
      </c>
      <c r="BC29" s="145">
        <f t="shared" si="7"/>
        <v>0</v>
      </c>
      <c r="BD29" s="145">
        <f t="shared" si="8"/>
        <v>0</v>
      </c>
      <c r="BE29" s="145">
        <f t="shared" si="8"/>
        <v>0</v>
      </c>
      <c r="BF29" s="145">
        <f t="shared" si="8"/>
        <v>0</v>
      </c>
      <c r="BG29" s="143" t="e">
        <f t="shared" si="9"/>
        <v>#VALUE!</v>
      </c>
      <c r="BH29" s="145" t="e">
        <f t="shared" si="9"/>
        <v>#VALUE!</v>
      </c>
      <c r="BI29" s="146" t="e">
        <f t="shared" si="9"/>
        <v>#VALUE!</v>
      </c>
      <c r="BJ29" s="143">
        <f t="shared" si="10"/>
        <v>0</v>
      </c>
      <c r="BK29" s="145">
        <f t="shared" si="10"/>
        <v>0</v>
      </c>
      <c r="BL29" s="145">
        <f t="shared" si="10"/>
        <v>0</v>
      </c>
      <c r="BM29" s="145">
        <f t="shared" si="11"/>
        <v>0</v>
      </c>
      <c r="BN29" s="145">
        <f t="shared" si="11"/>
        <v>0</v>
      </c>
      <c r="BO29" s="145">
        <f t="shared" si="11"/>
        <v>0</v>
      </c>
      <c r="BP29" s="143" t="e">
        <f t="shared" si="12"/>
        <v>#VALUE!</v>
      </c>
      <c r="BQ29" s="145" t="e">
        <f t="shared" si="12"/>
        <v>#VALUE!</v>
      </c>
      <c r="BR29" s="146" t="e">
        <f t="shared" si="12"/>
        <v>#VALUE!</v>
      </c>
      <c r="BT29" s="143" t="e">
        <f t="shared" si="25"/>
        <v>#VALUE!</v>
      </c>
      <c r="BU29" s="166" t="e">
        <f t="shared" si="25"/>
        <v>#VALUE!</v>
      </c>
      <c r="BV29" s="143" t="e">
        <f t="shared" si="42"/>
        <v>#VALUE!</v>
      </c>
      <c r="BW29" s="143" t="e">
        <f t="shared" si="42"/>
        <v>#VALUE!</v>
      </c>
      <c r="BX29" s="166" t="e">
        <f t="shared" si="42"/>
        <v>#VALUE!</v>
      </c>
      <c r="BY29" s="143" t="e">
        <f t="shared" si="42"/>
        <v>#VALUE!</v>
      </c>
      <c r="BZ29" s="143" t="e">
        <f t="shared" si="42"/>
        <v>#VALUE!</v>
      </c>
      <c r="CA29" s="166" t="e">
        <f t="shared" si="42"/>
        <v>#VALUE!</v>
      </c>
      <c r="CB29" s="143" t="e">
        <f t="shared" si="42"/>
        <v>#VALUE!</v>
      </c>
      <c r="CC29" s="143" t="e">
        <f t="shared" si="42"/>
        <v>#VALUE!</v>
      </c>
      <c r="CD29" s="166" t="e">
        <f t="shared" si="42"/>
        <v>#VALUE!</v>
      </c>
      <c r="CE29" s="167" t="e">
        <f t="shared" si="42"/>
        <v>#VALUE!</v>
      </c>
      <c r="CF29" s="143" t="e">
        <f t="shared" si="42"/>
        <v>#VALUE!</v>
      </c>
      <c r="CG29" s="166" t="e">
        <f t="shared" si="42"/>
        <v>#VALUE!</v>
      </c>
      <c r="CH29" s="167" t="e">
        <f t="shared" si="42"/>
        <v>#VALUE!</v>
      </c>
      <c r="CJ29" s="147" t="e">
        <f>BT29*'CT Market Penetration Worksheet'!$F$10</f>
        <v>#VALUE!</v>
      </c>
      <c r="CK29" s="168" t="e">
        <f>BU29*'CT Market Penetration Worksheet'!$F$10</f>
        <v>#VALUE!</v>
      </c>
      <c r="CL29" s="147" t="e">
        <f>BV29*'CT Market Penetration Worksheet'!$F$10</f>
        <v>#VALUE!</v>
      </c>
      <c r="CM29" s="147" t="e">
        <f>BW29*'CT Market Penetration Worksheet'!$F$16</f>
        <v>#VALUE!</v>
      </c>
      <c r="CN29" s="168" t="e">
        <f>BX29*'CT Market Penetration Worksheet'!$F$16</f>
        <v>#VALUE!</v>
      </c>
      <c r="CO29" s="147" t="e">
        <f>BY29*'CT Market Penetration Worksheet'!$F$16</f>
        <v>#VALUE!</v>
      </c>
      <c r="CP29" s="147" t="e">
        <f>BZ29*'CT Market Penetration Worksheet'!$F$22</f>
        <v>#VALUE!</v>
      </c>
      <c r="CQ29" s="168" t="e">
        <f>CA29*'CT Market Penetration Worksheet'!$F$22</f>
        <v>#VALUE!</v>
      </c>
      <c r="CR29" s="147" t="e">
        <f>CB29*'CT Market Penetration Worksheet'!$F$22</f>
        <v>#VALUE!</v>
      </c>
      <c r="CS29" s="147" t="e">
        <f>CC29*'CT Market Penetration Worksheet'!$F$28</f>
        <v>#VALUE!</v>
      </c>
      <c r="CT29" s="168" t="e">
        <f>CD29*'CT Market Penetration Worksheet'!$F$28</f>
        <v>#VALUE!</v>
      </c>
      <c r="CU29" s="169" t="e">
        <f>CE29*'CT Market Penetration Worksheet'!$F$28</f>
        <v>#VALUE!</v>
      </c>
      <c r="CV29" s="147" t="e">
        <f t="shared" si="26"/>
        <v>#VALUE!</v>
      </c>
      <c r="CW29" s="168" t="e">
        <f t="shared" si="27"/>
        <v>#VALUE!</v>
      </c>
      <c r="CX29" s="169" t="e">
        <f t="shared" si="28"/>
        <v>#VALUE!</v>
      </c>
      <c r="CZ29" s="125" t="e">
        <f t="shared" si="29"/>
        <v>#VALUE!</v>
      </c>
      <c r="DA29" s="125" t="e">
        <f t="shared" si="30"/>
        <v>#VALUE!</v>
      </c>
      <c r="DB29" s="125" t="e">
        <f t="shared" si="30"/>
        <v>#VALUE!</v>
      </c>
      <c r="DC29" s="125" t="e">
        <f t="shared" si="30"/>
        <v>#VALUE!</v>
      </c>
      <c r="DD29" s="125" t="e">
        <f t="shared" si="30"/>
        <v>#VALUE!</v>
      </c>
      <c r="DF29" s="125" t="e">
        <f t="shared" si="31"/>
        <v>#VALUE!</v>
      </c>
      <c r="DG29" s="125" t="e">
        <f t="shared" si="32"/>
        <v>#VALUE!</v>
      </c>
      <c r="DH29" s="125" t="e">
        <f t="shared" si="33"/>
        <v>#VALUE!</v>
      </c>
      <c r="DI29" s="125" t="e">
        <f t="shared" si="34"/>
        <v>#VALUE!</v>
      </c>
      <c r="DJ29" s="125" t="e">
        <f t="shared" si="35"/>
        <v>#VALUE!</v>
      </c>
    </row>
    <row r="30" spans="1:114" s="160" customFormat="1" ht="15" thickBot="1" x14ac:dyDescent="0.4">
      <c r="A30" s="170">
        <f t="shared" si="36"/>
        <v>10</v>
      </c>
      <c r="B30" s="154">
        <f t="shared" si="17"/>
        <v>0</v>
      </c>
      <c r="C30" s="154">
        <f t="shared" si="43"/>
        <v>0</v>
      </c>
      <c r="D30" s="154">
        <f t="shared" si="18"/>
        <v>0</v>
      </c>
      <c r="E30" s="154">
        <f t="shared" si="43"/>
        <v>0</v>
      </c>
      <c r="F30" s="154">
        <f t="shared" si="43"/>
        <v>0</v>
      </c>
      <c r="G30" s="154">
        <f t="shared" si="19"/>
        <v>0</v>
      </c>
      <c r="H30" s="154">
        <f t="shared" si="43"/>
        <v>0</v>
      </c>
      <c r="I30" s="154">
        <f t="shared" si="43"/>
        <v>0</v>
      </c>
      <c r="J30" s="154">
        <f t="shared" si="20"/>
        <v>0</v>
      </c>
      <c r="K30" s="154">
        <f t="shared" si="43"/>
        <v>0</v>
      </c>
      <c r="L30" s="154">
        <f t="shared" si="43"/>
        <v>0</v>
      </c>
      <c r="M30" s="154">
        <f t="shared" si="21"/>
        <v>0</v>
      </c>
      <c r="N30" s="154">
        <f t="shared" si="43"/>
        <v>0</v>
      </c>
      <c r="O30" s="154">
        <f t="shared" si="43"/>
        <v>0</v>
      </c>
      <c r="P30" s="154">
        <f t="shared" si="22"/>
        <v>0</v>
      </c>
      <c r="Q30" s="156">
        <f t="shared" si="37"/>
        <v>0</v>
      </c>
      <c r="R30" s="157">
        <f t="shared" ref="R30:AQ33" si="45">(R$6+((R$5-R$6)/(1+EXP((($A30-R$8)/R$7)))))*$B30</f>
        <v>0</v>
      </c>
      <c r="S30" s="158">
        <f t="shared" si="45"/>
        <v>0</v>
      </c>
      <c r="T30" s="158">
        <f t="shared" si="45"/>
        <v>0</v>
      </c>
      <c r="U30" s="158">
        <f t="shared" si="45"/>
        <v>0</v>
      </c>
      <c r="V30" s="158">
        <f t="shared" si="45"/>
        <v>0</v>
      </c>
      <c r="W30" s="156" t="e">
        <f t="shared" si="45"/>
        <v>#VALUE!</v>
      </c>
      <c r="X30" s="158" t="e">
        <f t="shared" si="45"/>
        <v>#VALUE!</v>
      </c>
      <c r="Y30" s="159" t="e">
        <f t="shared" si="45"/>
        <v>#VALUE!</v>
      </c>
      <c r="Z30" s="156">
        <f t="shared" si="45"/>
        <v>0</v>
      </c>
      <c r="AA30" s="158">
        <f t="shared" si="45"/>
        <v>0</v>
      </c>
      <c r="AB30" s="158">
        <f t="shared" si="45"/>
        <v>0</v>
      </c>
      <c r="AC30" s="158">
        <f t="shared" si="45"/>
        <v>0</v>
      </c>
      <c r="AD30" s="158">
        <f t="shared" si="45"/>
        <v>0</v>
      </c>
      <c r="AE30" s="158">
        <f t="shared" si="45"/>
        <v>0</v>
      </c>
      <c r="AF30" s="156" t="e">
        <f t="shared" si="45"/>
        <v>#VALUE!</v>
      </c>
      <c r="AG30" s="158" t="e">
        <f t="shared" si="45"/>
        <v>#VALUE!</v>
      </c>
      <c r="AH30" s="159" t="e">
        <f t="shared" si="45"/>
        <v>#VALUE!</v>
      </c>
      <c r="AI30" s="156">
        <f t="shared" si="45"/>
        <v>0</v>
      </c>
      <c r="AJ30" s="158">
        <f t="shared" si="45"/>
        <v>0</v>
      </c>
      <c r="AK30" s="158">
        <f t="shared" si="45"/>
        <v>0</v>
      </c>
      <c r="AL30" s="158">
        <f t="shared" si="45"/>
        <v>0</v>
      </c>
      <c r="AM30" s="158">
        <f t="shared" si="45"/>
        <v>0</v>
      </c>
      <c r="AN30" s="158">
        <f t="shared" si="45"/>
        <v>0</v>
      </c>
      <c r="AO30" s="156" t="e">
        <f t="shared" si="45"/>
        <v>#VALUE!</v>
      </c>
      <c r="AP30" s="158" t="e">
        <f t="shared" si="45"/>
        <v>#VALUE!</v>
      </c>
      <c r="AQ30" s="159" t="e">
        <f t="shared" si="45"/>
        <v>#VALUE!</v>
      </c>
      <c r="AR30" s="156">
        <f t="shared" si="24"/>
        <v>0</v>
      </c>
      <c r="AS30" s="158">
        <f t="shared" si="4"/>
        <v>0</v>
      </c>
      <c r="AT30" s="158">
        <f t="shared" si="4"/>
        <v>0</v>
      </c>
      <c r="AU30" s="158">
        <f t="shared" si="5"/>
        <v>0</v>
      </c>
      <c r="AV30" s="158">
        <f t="shared" si="5"/>
        <v>0</v>
      </c>
      <c r="AW30" s="158">
        <f t="shared" si="5"/>
        <v>0</v>
      </c>
      <c r="AX30" s="156" t="e">
        <f t="shared" si="6"/>
        <v>#VALUE!</v>
      </c>
      <c r="AY30" s="158" t="e">
        <f t="shared" si="6"/>
        <v>#VALUE!</v>
      </c>
      <c r="AZ30" s="159" t="e">
        <f t="shared" si="6"/>
        <v>#VALUE!</v>
      </c>
      <c r="BA30" s="156">
        <f t="shared" si="7"/>
        <v>0</v>
      </c>
      <c r="BB30" s="158">
        <f t="shared" si="7"/>
        <v>0</v>
      </c>
      <c r="BC30" s="158">
        <f t="shared" si="7"/>
        <v>0</v>
      </c>
      <c r="BD30" s="158">
        <f t="shared" si="8"/>
        <v>0</v>
      </c>
      <c r="BE30" s="158">
        <f t="shared" si="8"/>
        <v>0</v>
      </c>
      <c r="BF30" s="158">
        <f t="shared" si="8"/>
        <v>0</v>
      </c>
      <c r="BG30" s="156" t="e">
        <f t="shared" si="9"/>
        <v>#VALUE!</v>
      </c>
      <c r="BH30" s="158" t="e">
        <f t="shared" si="9"/>
        <v>#VALUE!</v>
      </c>
      <c r="BI30" s="159" t="e">
        <f t="shared" si="9"/>
        <v>#VALUE!</v>
      </c>
      <c r="BJ30" s="156">
        <f t="shared" si="10"/>
        <v>0</v>
      </c>
      <c r="BK30" s="158">
        <f t="shared" si="10"/>
        <v>0</v>
      </c>
      <c r="BL30" s="158">
        <f t="shared" si="10"/>
        <v>0</v>
      </c>
      <c r="BM30" s="158">
        <f t="shared" si="11"/>
        <v>0</v>
      </c>
      <c r="BN30" s="158">
        <f t="shared" si="11"/>
        <v>0</v>
      </c>
      <c r="BO30" s="158">
        <f t="shared" si="11"/>
        <v>0</v>
      </c>
      <c r="BP30" s="156" t="e">
        <f t="shared" si="12"/>
        <v>#VALUE!</v>
      </c>
      <c r="BQ30" s="158" t="e">
        <f t="shared" si="12"/>
        <v>#VALUE!</v>
      </c>
      <c r="BR30" s="159" t="e">
        <f t="shared" si="12"/>
        <v>#VALUE!</v>
      </c>
      <c r="BT30" s="156" t="e">
        <f t="shared" si="25"/>
        <v>#VALUE!</v>
      </c>
      <c r="BU30" s="158" t="e">
        <f t="shared" si="25"/>
        <v>#VALUE!</v>
      </c>
      <c r="BV30" s="156" t="e">
        <f t="shared" si="42"/>
        <v>#VALUE!</v>
      </c>
      <c r="BW30" s="156" t="e">
        <f t="shared" si="42"/>
        <v>#VALUE!</v>
      </c>
      <c r="BX30" s="158" t="e">
        <f t="shared" si="42"/>
        <v>#VALUE!</v>
      </c>
      <c r="BY30" s="156" t="e">
        <f t="shared" si="42"/>
        <v>#VALUE!</v>
      </c>
      <c r="BZ30" s="156" t="e">
        <f t="shared" si="42"/>
        <v>#VALUE!</v>
      </c>
      <c r="CA30" s="158" t="e">
        <f t="shared" si="42"/>
        <v>#VALUE!</v>
      </c>
      <c r="CB30" s="156" t="e">
        <f t="shared" si="42"/>
        <v>#VALUE!</v>
      </c>
      <c r="CC30" s="156" t="e">
        <f t="shared" si="42"/>
        <v>#VALUE!</v>
      </c>
      <c r="CD30" s="158" t="e">
        <f t="shared" si="42"/>
        <v>#VALUE!</v>
      </c>
      <c r="CE30" s="162" t="e">
        <f t="shared" si="42"/>
        <v>#VALUE!</v>
      </c>
      <c r="CF30" s="156" t="e">
        <f t="shared" si="42"/>
        <v>#VALUE!</v>
      </c>
      <c r="CG30" s="158" t="e">
        <f t="shared" si="42"/>
        <v>#VALUE!</v>
      </c>
      <c r="CH30" s="162" t="e">
        <f t="shared" si="42"/>
        <v>#VALUE!</v>
      </c>
      <c r="CJ30" s="163" t="e">
        <f>BT30*'CT Market Penetration Worksheet'!$F$10</f>
        <v>#VALUE!</v>
      </c>
      <c r="CK30" s="164" t="e">
        <f>BU30*'CT Market Penetration Worksheet'!$F$10</f>
        <v>#VALUE!</v>
      </c>
      <c r="CL30" s="163" t="e">
        <f>BV30*'CT Market Penetration Worksheet'!$F$10</f>
        <v>#VALUE!</v>
      </c>
      <c r="CM30" s="163" t="e">
        <f>BW30*'CT Market Penetration Worksheet'!$F$16</f>
        <v>#VALUE!</v>
      </c>
      <c r="CN30" s="164" t="e">
        <f>BX30*'CT Market Penetration Worksheet'!$F$16</f>
        <v>#VALUE!</v>
      </c>
      <c r="CO30" s="163" t="e">
        <f>BY30*'CT Market Penetration Worksheet'!$F$16</f>
        <v>#VALUE!</v>
      </c>
      <c r="CP30" s="163" t="e">
        <f>BZ30*'CT Market Penetration Worksheet'!$F$22</f>
        <v>#VALUE!</v>
      </c>
      <c r="CQ30" s="164" t="e">
        <f>CA30*'CT Market Penetration Worksheet'!$F$22</f>
        <v>#VALUE!</v>
      </c>
      <c r="CR30" s="163" t="e">
        <f>CB30*'CT Market Penetration Worksheet'!$F$22</f>
        <v>#VALUE!</v>
      </c>
      <c r="CS30" s="163" t="e">
        <f>CC30*'CT Market Penetration Worksheet'!$F$28</f>
        <v>#VALUE!</v>
      </c>
      <c r="CT30" s="164" t="e">
        <f>CD30*'CT Market Penetration Worksheet'!$F$28</f>
        <v>#VALUE!</v>
      </c>
      <c r="CU30" s="165" t="e">
        <f>CE30*'CT Market Penetration Worksheet'!$F$28</f>
        <v>#VALUE!</v>
      </c>
      <c r="CV30" s="163" t="e">
        <f t="shared" si="26"/>
        <v>#VALUE!</v>
      </c>
      <c r="CW30" s="164" t="e">
        <f t="shared" si="27"/>
        <v>#VALUE!</v>
      </c>
      <c r="CX30" s="165" t="e">
        <f t="shared" si="28"/>
        <v>#VALUE!</v>
      </c>
      <c r="CZ30" s="171" t="e">
        <f t="shared" si="29"/>
        <v>#VALUE!</v>
      </c>
      <c r="DA30" s="171" t="e">
        <f t="shared" si="30"/>
        <v>#VALUE!</v>
      </c>
      <c r="DB30" s="171" t="e">
        <f t="shared" si="30"/>
        <v>#VALUE!</v>
      </c>
      <c r="DC30" s="171" t="e">
        <f t="shared" si="30"/>
        <v>#VALUE!</v>
      </c>
      <c r="DD30" s="171" t="e">
        <f t="shared" si="30"/>
        <v>#VALUE!</v>
      </c>
      <c r="DF30" s="171" t="e">
        <f t="shared" si="31"/>
        <v>#VALUE!</v>
      </c>
      <c r="DG30" s="171" t="e">
        <f t="shared" si="32"/>
        <v>#VALUE!</v>
      </c>
      <c r="DH30" s="171" t="e">
        <f t="shared" si="33"/>
        <v>#VALUE!</v>
      </c>
      <c r="DI30" s="171" t="e">
        <f t="shared" si="34"/>
        <v>#VALUE!</v>
      </c>
      <c r="DJ30" s="171" t="e">
        <f t="shared" si="35"/>
        <v>#VALUE!</v>
      </c>
    </row>
    <row r="31" spans="1:114" s="124" customFormat="1" x14ac:dyDescent="0.35">
      <c r="A31" s="140">
        <f t="shared" si="36"/>
        <v>11</v>
      </c>
      <c r="B31" s="141">
        <f t="shared" si="17"/>
        <v>0</v>
      </c>
      <c r="C31" s="141">
        <f t="shared" si="43"/>
        <v>0</v>
      </c>
      <c r="D31" s="141">
        <f t="shared" si="18"/>
        <v>0</v>
      </c>
      <c r="E31" s="141">
        <f t="shared" si="43"/>
        <v>0</v>
      </c>
      <c r="F31" s="141">
        <f t="shared" si="43"/>
        <v>0</v>
      </c>
      <c r="G31" s="141">
        <f t="shared" si="19"/>
        <v>0</v>
      </c>
      <c r="H31" s="141">
        <f t="shared" si="43"/>
        <v>0</v>
      </c>
      <c r="I31" s="141">
        <f t="shared" si="43"/>
        <v>0</v>
      </c>
      <c r="J31" s="141">
        <f t="shared" si="20"/>
        <v>0</v>
      </c>
      <c r="K31" s="141">
        <f t="shared" si="43"/>
        <v>0</v>
      </c>
      <c r="L31" s="141">
        <f t="shared" si="43"/>
        <v>0</v>
      </c>
      <c r="M31" s="141">
        <f t="shared" si="21"/>
        <v>0</v>
      </c>
      <c r="N31" s="141">
        <f t="shared" si="43"/>
        <v>0</v>
      </c>
      <c r="O31" s="141">
        <f t="shared" si="43"/>
        <v>0</v>
      </c>
      <c r="P31" s="141">
        <f t="shared" si="22"/>
        <v>0</v>
      </c>
      <c r="Q31" s="143">
        <f t="shared" si="37"/>
        <v>0</v>
      </c>
      <c r="R31" s="144">
        <f t="shared" si="45"/>
        <v>0</v>
      </c>
      <c r="S31" s="145">
        <f t="shared" si="45"/>
        <v>0</v>
      </c>
      <c r="T31" s="145">
        <f t="shared" si="45"/>
        <v>0</v>
      </c>
      <c r="U31" s="145">
        <f t="shared" si="45"/>
        <v>0</v>
      </c>
      <c r="V31" s="145">
        <f t="shared" si="45"/>
        <v>0</v>
      </c>
      <c r="W31" s="143" t="e">
        <f t="shared" si="45"/>
        <v>#VALUE!</v>
      </c>
      <c r="X31" s="145" t="e">
        <f t="shared" si="45"/>
        <v>#VALUE!</v>
      </c>
      <c r="Y31" s="146" t="e">
        <f t="shared" si="45"/>
        <v>#VALUE!</v>
      </c>
      <c r="Z31" s="143">
        <f t="shared" si="45"/>
        <v>0</v>
      </c>
      <c r="AA31" s="145">
        <f t="shared" si="45"/>
        <v>0</v>
      </c>
      <c r="AB31" s="145">
        <f t="shared" si="45"/>
        <v>0</v>
      </c>
      <c r="AC31" s="145">
        <f t="shared" si="45"/>
        <v>0</v>
      </c>
      <c r="AD31" s="145">
        <f t="shared" si="45"/>
        <v>0</v>
      </c>
      <c r="AE31" s="145">
        <f t="shared" si="45"/>
        <v>0</v>
      </c>
      <c r="AF31" s="143" t="e">
        <f t="shared" si="45"/>
        <v>#VALUE!</v>
      </c>
      <c r="AG31" s="145" t="e">
        <f t="shared" si="45"/>
        <v>#VALUE!</v>
      </c>
      <c r="AH31" s="146" t="e">
        <f t="shared" si="45"/>
        <v>#VALUE!</v>
      </c>
      <c r="AI31" s="143">
        <f t="shared" si="45"/>
        <v>0</v>
      </c>
      <c r="AJ31" s="145">
        <f t="shared" si="45"/>
        <v>0</v>
      </c>
      <c r="AK31" s="145">
        <f t="shared" si="45"/>
        <v>0</v>
      </c>
      <c r="AL31" s="145">
        <f t="shared" si="45"/>
        <v>0</v>
      </c>
      <c r="AM31" s="145">
        <f t="shared" si="45"/>
        <v>0</v>
      </c>
      <c r="AN31" s="145">
        <f t="shared" si="45"/>
        <v>0</v>
      </c>
      <c r="AO31" s="143" t="e">
        <f t="shared" si="45"/>
        <v>#VALUE!</v>
      </c>
      <c r="AP31" s="145" t="e">
        <f t="shared" si="45"/>
        <v>#VALUE!</v>
      </c>
      <c r="AQ31" s="146" t="e">
        <f t="shared" si="45"/>
        <v>#VALUE!</v>
      </c>
      <c r="AR31" s="143">
        <f t="shared" si="24"/>
        <v>0</v>
      </c>
      <c r="AS31" s="145">
        <f t="shared" si="4"/>
        <v>0</v>
      </c>
      <c r="AT31" s="145">
        <f t="shared" si="4"/>
        <v>0</v>
      </c>
      <c r="AU31" s="145">
        <f t="shared" si="5"/>
        <v>0</v>
      </c>
      <c r="AV31" s="145">
        <f t="shared" si="5"/>
        <v>0</v>
      </c>
      <c r="AW31" s="145">
        <f t="shared" si="5"/>
        <v>0</v>
      </c>
      <c r="AX31" s="143" t="e">
        <f t="shared" si="6"/>
        <v>#VALUE!</v>
      </c>
      <c r="AY31" s="145" t="e">
        <f t="shared" si="6"/>
        <v>#VALUE!</v>
      </c>
      <c r="AZ31" s="146" t="e">
        <f t="shared" si="6"/>
        <v>#VALUE!</v>
      </c>
      <c r="BA31" s="143">
        <f t="shared" si="7"/>
        <v>0</v>
      </c>
      <c r="BB31" s="145">
        <f t="shared" si="7"/>
        <v>0</v>
      </c>
      <c r="BC31" s="145">
        <f t="shared" si="7"/>
        <v>0</v>
      </c>
      <c r="BD31" s="145">
        <f t="shared" si="8"/>
        <v>0</v>
      </c>
      <c r="BE31" s="145">
        <f t="shared" si="8"/>
        <v>0</v>
      </c>
      <c r="BF31" s="145">
        <f t="shared" si="8"/>
        <v>0</v>
      </c>
      <c r="BG31" s="143" t="e">
        <f t="shared" si="9"/>
        <v>#VALUE!</v>
      </c>
      <c r="BH31" s="145" t="e">
        <f t="shared" si="9"/>
        <v>#VALUE!</v>
      </c>
      <c r="BI31" s="146" t="e">
        <f t="shared" si="9"/>
        <v>#VALUE!</v>
      </c>
      <c r="BJ31" s="143">
        <f t="shared" si="10"/>
        <v>0</v>
      </c>
      <c r="BK31" s="145">
        <f t="shared" si="10"/>
        <v>0</v>
      </c>
      <c r="BL31" s="145">
        <f t="shared" si="10"/>
        <v>0</v>
      </c>
      <c r="BM31" s="145">
        <f t="shared" si="11"/>
        <v>0</v>
      </c>
      <c r="BN31" s="145">
        <f t="shared" si="11"/>
        <v>0</v>
      </c>
      <c r="BO31" s="145">
        <f t="shared" si="11"/>
        <v>0</v>
      </c>
      <c r="BP31" s="143" t="e">
        <f t="shared" si="12"/>
        <v>#VALUE!</v>
      </c>
      <c r="BQ31" s="145" t="e">
        <f t="shared" si="12"/>
        <v>#VALUE!</v>
      </c>
      <c r="BR31" s="146" t="e">
        <f t="shared" si="12"/>
        <v>#VALUE!</v>
      </c>
      <c r="BT31" s="143" t="e">
        <f t="shared" si="25"/>
        <v>#VALUE!</v>
      </c>
      <c r="BU31" s="166" t="e">
        <f t="shared" si="25"/>
        <v>#VALUE!</v>
      </c>
      <c r="BV31" s="143" t="e">
        <f t="shared" si="42"/>
        <v>#VALUE!</v>
      </c>
      <c r="BW31" s="143" t="e">
        <f t="shared" si="42"/>
        <v>#VALUE!</v>
      </c>
      <c r="BX31" s="166" t="e">
        <f t="shared" si="42"/>
        <v>#VALUE!</v>
      </c>
      <c r="BY31" s="143" t="e">
        <f t="shared" si="42"/>
        <v>#VALUE!</v>
      </c>
      <c r="BZ31" s="143" t="e">
        <f t="shared" si="42"/>
        <v>#VALUE!</v>
      </c>
      <c r="CA31" s="166" t="e">
        <f t="shared" si="42"/>
        <v>#VALUE!</v>
      </c>
      <c r="CB31" s="143" t="e">
        <f t="shared" si="42"/>
        <v>#VALUE!</v>
      </c>
      <c r="CC31" s="143" t="e">
        <f t="shared" si="42"/>
        <v>#VALUE!</v>
      </c>
      <c r="CD31" s="166" t="e">
        <f t="shared" si="42"/>
        <v>#VALUE!</v>
      </c>
      <c r="CE31" s="167" t="e">
        <f t="shared" si="42"/>
        <v>#VALUE!</v>
      </c>
      <c r="CF31" s="143" t="e">
        <f t="shared" si="42"/>
        <v>#VALUE!</v>
      </c>
      <c r="CG31" s="166" t="e">
        <f t="shared" si="42"/>
        <v>#VALUE!</v>
      </c>
      <c r="CH31" s="167" t="e">
        <f t="shared" si="42"/>
        <v>#VALUE!</v>
      </c>
      <c r="CJ31" s="147" t="e">
        <f>BT31*'CT Market Penetration Worksheet'!$F$10</f>
        <v>#VALUE!</v>
      </c>
      <c r="CK31" s="168" t="e">
        <f>BU31*'CT Market Penetration Worksheet'!$F$10</f>
        <v>#VALUE!</v>
      </c>
      <c r="CL31" s="147" t="e">
        <f>BV31*'CT Market Penetration Worksheet'!$F$10</f>
        <v>#VALUE!</v>
      </c>
      <c r="CM31" s="147" t="e">
        <f>BW31*'CT Market Penetration Worksheet'!$F$16</f>
        <v>#VALUE!</v>
      </c>
      <c r="CN31" s="168" t="e">
        <f>BX31*'CT Market Penetration Worksheet'!$F$16</f>
        <v>#VALUE!</v>
      </c>
      <c r="CO31" s="147" t="e">
        <f>BY31*'CT Market Penetration Worksheet'!$F$16</f>
        <v>#VALUE!</v>
      </c>
      <c r="CP31" s="147" t="e">
        <f>BZ31*'CT Market Penetration Worksheet'!$F$22</f>
        <v>#VALUE!</v>
      </c>
      <c r="CQ31" s="168" t="e">
        <f>CA31*'CT Market Penetration Worksheet'!$F$22</f>
        <v>#VALUE!</v>
      </c>
      <c r="CR31" s="147" t="e">
        <f>CB31*'CT Market Penetration Worksheet'!$F$22</f>
        <v>#VALUE!</v>
      </c>
      <c r="CS31" s="147" t="e">
        <f>CC31*'CT Market Penetration Worksheet'!$F$28</f>
        <v>#VALUE!</v>
      </c>
      <c r="CT31" s="168" t="e">
        <f>CD31*'CT Market Penetration Worksheet'!$F$28</f>
        <v>#VALUE!</v>
      </c>
      <c r="CU31" s="169" t="e">
        <f>CE31*'CT Market Penetration Worksheet'!$F$28</f>
        <v>#VALUE!</v>
      </c>
      <c r="CV31" s="147" t="e">
        <f t="shared" si="26"/>
        <v>#VALUE!</v>
      </c>
      <c r="CW31" s="168" t="e">
        <f t="shared" si="27"/>
        <v>#VALUE!</v>
      </c>
      <c r="CX31" s="169" t="e">
        <f t="shared" si="28"/>
        <v>#VALUE!</v>
      </c>
      <c r="CZ31" s="125" t="e">
        <f t="shared" si="29"/>
        <v>#VALUE!</v>
      </c>
      <c r="DA31" s="125" t="e">
        <f t="shared" si="30"/>
        <v>#VALUE!</v>
      </c>
      <c r="DB31" s="125" t="e">
        <f t="shared" si="30"/>
        <v>#VALUE!</v>
      </c>
      <c r="DC31" s="125" t="e">
        <f t="shared" si="30"/>
        <v>#VALUE!</v>
      </c>
      <c r="DD31" s="125" t="e">
        <f t="shared" si="30"/>
        <v>#VALUE!</v>
      </c>
      <c r="DF31" s="125" t="e">
        <f t="shared" si="31"/>
        <v>#VALUE!</v>
      </c>
      <c r="DG31" s="125" t="e">
        <f t="shared" si="32"/>
        <v>#VALUE!</v>
      </c>
      <c r="DH31" s="125" t="e">
        <f t="shared" si="33"/>
        <v>#VALUE!</v>
      </c>
      <c r="DI31" s="125" t="e">
        <f t="shared" si="34"/>
        <v>#VALUE!</v>
      </c>
      <c r="DJ31" s="125" t="e">
        <f t="shared" si="35"/>
        <v>#VALUE!</v>
      </c>
    </row>
    <row r="32" spans="1:114" s="124" customFormat="1" x14ac:dyDescent="0.35">
      <c r="A32" s="140">
        <f t="shared" si="36"/>
        <v>12</v>
      </c>
      <c r="B32" s="141">
        <f t="shared" si="17"/>
        <v>0</v>
      </c>
      <c r="C32" s="141">
        <f t="shared" si="43"/>
        <v>0</v>
      </c>
      <c r="D32" s="141">
        <f t="shared" si="18"/>
        <v>0</v>
      </c>
      <c r="E32" s="141">
        <f t="shared" si="43"/>
        <v>0</v>
      </c>
      <c r="F32" s="141">
        <f t="shared" si="43"/>
        <v>0</v>
      </c>
      <c r="G32" s="141">
        <f t="shared" si="19"/>
        <v>0</v>
      </c>
      <c r="H32" s="141">
        <f t="shared" si="43"/>
        <v>0</v>
      </c>
      <c r="I32" s="141">
        <f t="shared" si="43"/>
        <v>0</v>
      </c>
      <c r="J32" s="141">
        <f t="shared" si="20"/>
        <v>0</v>
      </c>
      <c r="K32" s="141">
        <f t="shared" si="43"/>
        <v>0</v>
      </c>
      <c r="L32" s="141">
        <f t="shared" si="43"/>
        <v>0</v>
      </c>
      <c r="M32" s="141">
        <f t="shared" si="21"/>
        <v>0</v>
      </c>
      <c r="N32" s="141">
        <f t="shared" si="43"/>
        <v>0</v>
      </c>
      <c r="O32" s="141">
        <f t="shared" si="43"/>
        <v>0</v>
      </c>
      <c r="P32" s="141">
        <f t="shared" si="22"/>
        <v>0</v>
      </c>
      <c r="Q32" s="143">
        <f t="shared" si="37"/>
        <v>0</v>
      </c>
      <c r="R32" s="144">
        <f t="shared" si="45"/>
        <v>0</v>
      </c>
      <c r="S32" s="145">
        <f t="shared" si="45"/>
        <v>0</v>
      </c>
      <c r="T32" s="145">
        <f t="shared" si="45"/>
        <v>0</v>
      </c>
      <c r="U32" s="145">
        <f t="shared" si="45"/>
        <v>0</v>
      </c>
      <c r="V32" s="145">
        <f t="shared" si="45"/>
        <v>0</v>
      </c>
      <c r="W32" s="143" t="e">
        <f t="shared" si="45"/>
        <v>#VALUE!</v>
      </c>
      <c r="X32" s="145" t="e">
        <f t="shared" si="45"/>
        <v>#VALUE!</v>
      </c>
      <c r="Y32" s="146" t="e">
        <f t="shared" si="45"/>
        <v>#VALUE!</v>
      </c>
      <c r="Z32" s="143">
        <f t="shared" si="45"/>
        <v>0</v>
      </c>
      <c r="AA32" s="145">
        <f t="shared" si="45"/>
        <v>0</v>
      </c>
      <c r="AB32" s="145">
        <f t="shared" si="45"/>
        <v>0</v>
      </c>
      <c r="AC32" s="145">
        <f t="shared" si="45"/>
        <v>0</v>
      </c>
      <c r="AD32" s="145">
        <f t="shared" si="45"/>
        <v>0</v>
      </c>
      <c r="AE32" s="145">
        <f t="shared" si="45"/>
        <v>0</v>
      </c>
      <c r="AF32" s="143" t="e">
        <f t="shared" si="45"/>
        <v>#VALUE!</v>
      </c>
      <c r="AG32" s="145" t="e">
        <f t="shared" si="45"/>
        <v>#VALUE!</v>
      </c>
      <c r="AH32" s="146" t="e">
        <f t="shared" si="45"/>
        <v>#VALUE!</v>
      </c>
      <c r="AI32" s="143">
        <f t="shared" si="45"/>
        <v>0</v>
      </c>
      <c r="AJ32" s="145">
        <f t="shared" si="45"/>
        <v>0</v>
      </c>
      <c r="AK32" s="145">
        <f t="shared" si="45"/>
        <v>0</v>
      </c>
      <c r="AL32" s="145">
        <f t="shared" si="45"/>
        <v>0</v>
      </c>
      <c r="AM32" s="145">
        <f t="shared" si="45"/>
        <v>0</v>
      </c>
      <c r="AN32" s="145">
        <f t="shared" si="45"/>
        <v>0</v>
      </c>
      <c r="AO32" s="143" t="e">
        <f t="shared" si="45"/>
        <v>#VALUE!</v>
      </c>
      <c r="AP32" s="145" t="e">
        <f t="shared" si="45"/>
        <v>#VALUE!</v>
      </c>
      <c r="AQ32" s="146" t="e">
        <f t="shared" si="45"/>
        <v>#VALUE!</v>
      </c>
      <c r="AR32" s="143">
        <f t="shared" si="24"/>
        <v>0</v>
      </c>
      <c r="AS32" s="145">
        <f t="shared" si="4"/>
        <v>0</v>
      </c>
      <c r="AT32" s="145">
        <f t="shared" si="4"/>
        <v>0</v>
      </c>
      <c r="AU32" s="145">
        <f t="shared" si="5"/>
        <v>0</v>
      </c>
      <c r="AV32" s="145">
        <f t="shared" si="5"/>
        <v>0</v>
      </c>
      <c r="AW32" s="145">
        <f t="shared" si="5"/>
        <v>0</v>
      </c>
      <c r="AX32" s="143" t="e">
        <f t="shared" si="6"/>
        <v>#VALUE!</v>
      </c>
      <c r="AY32" s="145" t="e">
        <f t="shared" si="6"/>
        <v>#VALUE!</v>
      </c>
      <c r="AZ32" s="146" t="e">
        <f t="shared" si="6"/>
        <v>#VALUE!</v>
      </c>
      <c r="BA32" s="143">
        <f t="shared" si="7"/>
        <v>0</v>
      </c>
      <c r="BB32" s="145">
        <f t="shared" si="7"/>
        <v>0</v>
      </c>
      <c r="BC32" s="145">
        <f t="shared" si="7"/>
        <v>0</v>
      </c>
      <c r="BD32" s="145">
        <f t="shared" si="8"/>
        <v>0</v>
      </c>
      <c r="BE32" s="145">
        <f t="shared" si="8"/>
        <v>0</v>
      </c>
      <c r="BF32" s="145">
        <f t="shared" si="8"/>
        <v>0</v>
      </c>
      <c r="BG32" s="143" t="e">
        <f t="shared" si="9"/>
        <v>#VALUE!</v>
      </c>
      <c r="BH32" s="145" t="e">
        <f t="shared" si="9"/>
        <v>#VALUE!</v>
      </c>
      <c r="BI32" s="146" t="e">
        <f t="shared" si="9"/>
        <v>#VALUE!</v>
      </c>
      <c r="BJ32" s="143">
        <f t="shared" si="10"/>
        <v>0</v>
      </c>
      <c r="BK32" s="145">
        <f t="shared" si="10"/>
        <v>0</v>
      </c>
      <c r="BL32" s="145">
        <f t="shared" si="10"/>
        <v>0</v>
      </c>
      <c r="BM32" s="145">
        <f t="shared" si="11"/>
        <v>0</v>
      </c>
      <c r="BN32" s="145">
        <f t="shared" si="11"/>
        <v>0</v>
      </c>
      <c r="BO32" s="145">
        <f t="shared" si="11"/>
        <v>0</v>
      </c>
      <c r="BP32" s="143" t="e">
        <f t="shared" si="12"/>
        <v>#VALUE!</v>
      </c>
      <c r="BQ32" s="145" t="e">
        <f t="shared" si="12"/>
        <v>#VALUE!</v>
      </c>
      <c r="BR32" s="146" t="e">
        <f t="shared" si="12"/>
        <v>#VALUE!</v>
      </c>
      <c r="BT32" s="143" t="e">
        <f t="shared" si="25"/>
        <v>#VALUE!</v>
      </c>
      <c r="BU32" s="166" t="e">
        <f t="shared" si="25"/>
        <v>#VALUE!</v>
      </c>
      <c r="BV32" s="143" t="e">
        <f t="shared" si="42"/>
        <v>#VALUE!</v>
      </c>
      <c r="BW32" s="143" t="e">
        <f t="shared" si="42"/>
        <v>#VALUE!</v>
      </c>
      <c r="BX32" s="166" t="e">
        <f t="shared" si="42"/>
        <v>#VALUE!</v>
      </c>
      <c r="BY32" s="143" t="e">
        <f t="shared" si="42"/>
        <v>#VALUE!</v>
      </c>
      <c r="BZ32" s="143" t="e">
        <f t="shared" si="42"/>
        <v>#VALUE!</v>
      </c>
      <c r="CA32" s="166" t="e">
        <f t="shared" si="42"/>
        <v>#VALUE!</v>
      </c>
      <c r="CB32" s="143" t="e">
        <f t="shared" si="42"/>
        <v>#VALUE!</v>
      </c>
      <c r="CC32" s="143" t="e">
        <f t="shared" si="42"/>
        <v>#VALUE!</v>
      </c>
      <c r="CD32" s="166" t="e">
        <f t="shared" si="42"/>
        <v>#VALUE!</v>
      </c>
      <c r="CE32" s="167" t="e">
        <f t="shared" si="42"/>
        <v>#VALUE!</v>
      </c>
      <c r="CF32" s="143" t="e">
        <f t="shared" si="42"/>
        <v>#VALUE!</v>
      </c>
      <c r="CG32" s="166" t="e">
        <f t="shared" si="42"/>
        <v>#VALUE!</v>
      </c>
      <c r="CH32" s="167" t="e">
        <f t="shared" si="42"/>
        <v>#VALUE!</v>
      </c>
      <c r="CJ32" s="147" t="e">
        <f>BT32*'CT Market Penetration Worksheet'!$F$10</f>
        <v>#VALUE!</v>
      </c>
      <c r="CK32" s="168" t="e">
        <f>BU32*'CT Market Penetration Worksheet'!$F$10</f>
        <v>#VALUE!</v>
      </c>
      <c r="CL32" s="147" t="e">
        <f>BV32*'CT Market Penetration Worksheet'!$F$10</f>
        <v>#VALUE!</v>
      </c>
      <c r="CM32" s="147" t="e">
        <f>BW32*'CT Market Penetration Worksheet'!$F$16</f>
        <v>#VALUE!</v>
      </c>
      <c r="CN32" s="168" t="e">
        <f>BX32*'CT Market Penetration Worksheet'!$F$16</f>
        <v>#VALUE!</v>
      </c>
      <c r="CO32" s="147" t="e">
        <f>BY32*'CT Market Penetration Worksheet'!$F$16</f>
        <v>#VALUE!</v>
      </c>
      <c r="CP32" s="147" t="e">
        <f>BZ32*'CT Market Penetration Worksheet'!$F$22</f>
        <v>#VALUE!</v>
      </c>
      <c r="CQ32" s="168" t="e">
        <f>CA32*'CT Market Penetration Worksheet'!$F$22</f>
        <v>#VALUE!</v>
      </c>
      <c r="CR32" s="147" t="e">
        <f>CB32*'CT Market Penetration Worksheet'!$F$22</f>
        <v>#VALUE!</v>
      </c>
      <c r="CS32" s="147" t="e">
        <f>CC32*'CT Market Penetration Worksheet'!$F$28</f>
        <v>#VALUE!</v>
      </c>
      <c r="CT32" s="168" t="e">
        <f>CD32*'CT Market Penetration Worksheet'!$F$28</f>
        <v>#VALUE!</v>
      </c>
      <c r="CU32" s="169" t="e">
        <f>CE32*'CT Market Penetration Worksheet'!$F$28</f>
        <v>#VALUE!</v>
      </c>
      <c r="CV32" s="147" t="e">
        <f t="shared" si="26"/>
        <v>#VALUE!</v>
      </c>
      <c r="CW32" s="168" t="e">
        <f t="shared" si="27"/>
        <v>#VALUE!</v>
      </c>
      <c r="CX32" s="169" t="e">
        <f t="shared" si="28"/>
        <v>#VALUE!</v>
      </c>
      <c r="CZ32" s="125" t="e">
        <f t="shared" si="29"/>
        <v>#VALUE!</v>
      </c>
      <c r="DA32" s="125" t="e">
        <f t="shared" si="30"/>
        <v>#VALUE!</v>
      </c>
      <c r="DB32" s="125" t="e">
        <f t="shared" si="30"/>
        <v>#VALUE!</v>
      </c>
      <c r="DC32" s="125" t="e">
        <f t="shared" si="30"/>
        <v>#VALUE!</v>
      </c>
      <c r="DD32" s="125" t="e">
        <f t="shared" si="30"/>
        <v>#VALUE!</v>
      </c>
      <c r="DF32" s="125" t="e">
        <f t="shared" si="31"/>
        <v>#VALUE!</v>
      </c>
      <c r="DG32" s="125" t="e">
        <f t="shared" si="32"/>
        <v>#VALUE!</v>
      </c>
      <c r="DH32" s="125" t="e">
        <f t="shared" si="33"/>
        <v>#VALUE!</v>
      </c>
      <c r="DI32" s="125" t="e">
        <f t="shared" si="34"/>
        <v>#VALUE!</v>
      </c>
      <c r="DJ32" s="125" t="e">
        <f t="shared" si="35"/>
        <v>#VALUE!</v>
      </c>
    </row>
    <row r="33" spans="1:114" s="281" customFormat="1" x14ac:dyDescent="0.35">
      <c r="A33" s="278">
        <f t="shared" si="36"/>
        <v>13</v>
      </c>
      <c r="B33" s="279">
        <f t="shared" si="17"/>
        <v>0</v>
      </c>
      <c r="C33" s="279">
        <f t="shared" si="43"/>
        <v>0</v>
      </c>
      <c r="D33" s="279">
        <f t="shared" si="18"/>
        <v>0</v>
      </c>
      <c r="E33" s="279">
        <f t="shared" si="43"/>
        <v>0</v>
      </c>
      <c r="F33" s="279">
        <f t="shared" si="43"/>
        <v>0</v>
      </c>
      <c r="G33" s="279">
        <f t="shared" si="19"/>
        <v>0</v>
      </c>
      <c r="H33" s="279">
        <f t="shared" si="43"/>
        <v>0</v>
      </c>
      <c r="I33" s="279">
        <f t="shared" si="43"/>
        <v>0</v>
      </c>
      <c r="J33" s="279">
        <f t="shared" si="20"/>
        <v>0</v>
      </c>
      <c r="K33" s="279">
        <f t="shared" si="43"/>
        <v>0</v>
      </c>
      <c r="L33" s="279">
        <f t="shared" si="43"/>
        <v>0</v>
      </c>
      <c r="M33" s="279">
        <f t="shared" si="21"/>
        <v>0</v>
      </c>
      <c r="N33" s="279">
        <f t="shared" si="43"/>
        <v>0</v>
      </c>
      <c r="O33" s="279">
        <f t="shared" si="43"/>
        <v>0</v>
      </c>
      <c r="P33" s="279">
        <f t="shared" si="22"/>
        <v>0</v>
      </c>
      <c r="Q33" s="166">
        <f t="shared" si="37"/>
        <v>0</v>
      </c>
      <c r="R33" s="280">
        <f t="shared" si="45"/>
        <v>0</v>
      </c>
      <c r="S33" s="166">
        <f t="shared" si="45"/>
        <v>0</v>
      </c>
      <c r="T33" s="166">
        <f t="shared" si="45"/>
        <v>0</v>
      </c>
      <c r="U33" s="166">
        <f t="shared" si="45"/>
        <v>0</v>
      </c>
      <c r="V33" s="166">
        <f t="shared" si="45"/>
        <v>0</v>
      </c>
      <c r="W33" s="166" t="e">
        <f t="shared" si="45"/>
        <v>#VALUE!</v>
      </c>
      <c r="X33" s="166" t="e">
        <f t="shared" si="45"/>
        <v>#VALUE!</v>
      </c>
      <c r="Y33" s="166" t="e">
        <f t="shared" si="45"/>
        <v>#VALUE!</v>
      </c>
      <c r="Z33" s="166">
        <f t="shared" si="45"/>
        <v>0</v>
      </c>
      <c r="AA33" s="166">
        <f t="shared" si="45"/>
        <v>0</v>
      </c>
      <c r="AB33" s="166">
        <f t="shared" si="45"/>
        <v>0</v>
      </c>
      <c r="AC33" s="166">
        <f t="shared" si="45"/>
        <v>0</v>
      </c>
      <c r="AD33" s="166">
        <f t="shared" si="45"/>
        <v>0</v>
      </c>
      <c r="AE33" s="166">
        <f t="shared" si="45"/>
        <v>0</v>
      </c>
      <c r="AF33" s="166" t="e">
        <f t="shared" si="45"/>
        <v>#VALUE!</v>
      </c>
      <c r="AG33" s="166" t="e">
        <f t="shared" si="45"/>
        <v>#VALUE!</v>
      </c>
      <c r="AH33" s="166" t="e">
        <f t="shared" si="45"/>
        <v>#VALUE!</v>
      </c>
      <c r="AI33" s="166">
        <f t="shared" si="45"/>
        <v>0</v>
      </c>
      <c r="AJ33" s="166">
        <f t="shared" si="45"/>
        <v>0</v>
      </c>
      <c r="AK33" s="166">
        <f t="shared" si="45"/>
        <v>0</v>
      </c>
      <c r="AL33" s="166">
        <f t="shared" si="45"/>
        <v>0</v>
      </c>
      <c r="AM33" s="166">
        <f t="shared" si="45"/>
        <v>0</v>
      </c>
      <c r="AN33" s="166">
        <f t="shared" si="45"/>
        <v>0</v>
      </c>
      <c r="AO33" s="166" t="e">
        <f t="shared" si="45"/>
        <v>#VALUE!</v>
      </c>
      <c r="AP33" s="166" t="e">
        <f t="shared" si="45"/>
        <v>#VALUE!</v>
      </c>
      <c r="AQ33" s="166" t="e">
        <f t="shared" si="45"/>
        <v>#VALUE!</v>
      </c>
      <c r="AR33" s="166">
        <f t="shared" si="24"/>
        <v>0</v>
      </c>
      <c r="AS33" s="166">
        <f t="shared" si="4"/>
        <v>0</v>
      </c>
      <c r="AT33" s="166">
        <f t="shared" si="4"/>
        <v>0</v>
      </c>
      <c r="AU33" s="166">
        <f t="shared" si="5"/>
        <v>0</v>
      </c>
      <c r="AV33" s="166">
        <f t="shared" si="5"/>
        <v>0</v>
      </c>
      <c r="AW33" s="166">
        <f t="shared" si="5"/>
        <v>0</v>
      </c>
      <c r="AX33" s="166" t="e">
        <f t="shared" si="6"/>
        <v>#VALUE!</v>
      </c>
      <c r="AY33" s="166" t="e">
        <f t="shared" si="6"/>
        <v>#VALUE!</v>
      </c>
      <c r="AZ33" s="166" t="e">
        <f t="shared" si="6"/>
        <v>#VALUE!</v>
      </c>
      <c r="BA33" s="166">
        <f t="shared" si="7"/>
        <v>0</v>
      </c>
      <c r="BB33" s="166">
        <f t="shared" si="7"/>
        <v>0</v>
      </c>
      <c r="BC33" s="166">
        <f t="shared" si="7"/>
        <v>0</v>
      </c>
      <c r="BD33" s="166">
        <f t="shared" si="8"/>
        <v>0</v>
      </c>
      <c r="BE33" s="166">
        <f t="shared" si="8"/>
        <v>0</v>
      </c>
      <c r="BF33" s="166">
        <f t="shared" si="8"/>
        <v>0</v>
      </c>
      <c r="BG33" s="166" t="e">
        <f t="shared" si="9"/>
        <v>#VALUE!</v>
      </c>
      <c r="BH33" s="166" t="e">
        <f t="shared" si="9"/>
        <v>#VALUE!</v>
      </c>
      <c r="BI33" s="166" t="e">
        <f t="shared" si="9"/>
        <v>#VALUE!</v>
      </c>
      <c r="BJ33" s="166">
        <f t="shared" si="10"/>
        <v>0</v>
      </c>
      <c r="BK33" s="166">
        <f t="shared" si="10"/>
        <v>0</v>
      </c>
      <c r="BL33" s="166">
        <f t="shared" si="10"/>
        <v>0</v>
      </c>
      <c r="BM33" s="166">
        <f t="shared" si="11"/>
        <v>0</v>
      </c>
      <c r="BN33" s="166">
        <f t="shared" si="11"/>
        <v>0</v>
      </c>
      <c r="BO33" s="166">
        <f t="shared" si="11"/>
        <v>0</v>
      </c>
      <c r="BP33" s="166" t="e">
        <f t="shared" si="12"/>
        <v>#VALUE!</v>
      </c>
      <c r="BQ33" s="166" t="e">
        <f t="shared" si="12"/>
        <v>#VALUE!</v>
      </c>
      <c r="BR33" s="166" t="e">
        <f t="shared" si="12"/>
        <v>#VALUE!</v>
      </c>
      <c r="BT33" s="166" t="e">
        <f t="shared" si="25"/>
        <v>#VALUE!</v>
      </c>
      <c r="BU33" s="166" t="e">
        <f t="shared" si="25"/>
        <v>#VALUE!</v>
      </c>
      <c r="BV33" s="166" t="e">
        <f t="shared" si="42"/>
        <v>#VALUE!</v>
      </c>
      <c r="BW33" s="166" t="e">
        <f t="shared" si="42"/>
        <v>#VALUE!</v>
      </c>
      <c r="BX33" s="166" t="e">
        <f t="shared" si="42"/>
        <v>#VALUE!</v>
      </c>
      <c r="BY33" s="166" t="e">
        <f t="shared" si="42"/>
        <v>#VALUE!</v>
      </c>
      <c r="BZ33" s="166" t="e">
        <f t="shared" si="42"/>
        <v>#VALUE!</v>
      </c>
      <c r="CA33" s="166" t="e">
        <f t="shared" si="42"/>
        <v>#VALUE!</v>
      </c>
      <c r="CB33" s="166" t="e">
        <f t="shared" si="42"/>
        <v>#VALUE!</v>
      </c>
      <c r="CC33" s="166" t="e">
        <f t="shared" si="42"/>
        <v>#VALUE!</v>
      </c>
      <c r="CD33" s="166" t="e">
        <f t="shared" si="42"/>
        <v>#VALUE!</v>
      </c>
      <c r="CE33" s="166" t="e">
        <f t="shared" si="42"/>
        <v>#VALUE!</v>
      </c>
      <c r="CF33" s="166" t="e">
        <f t="shared" si="42"/>
        <v>#VALUE!</v>
      </c>
      <c r="CG33" s="166" t="e">
        <f t="shared" si="42"/>
        <v>#VALUE!</v>
      </c>
      <c r="CH33" s="166" t="e">
        <f t="shared" si="42"/>
        <v>#VALUE!</v>
      </c>
      <c r="CJ33" s="168" t="e">
        <f>BT33*'CT Market Penetration Worksheet'!$F$10</f>
        <v>#VALUE!</v>
      </c>
      <c r="CK33" s="168" t="e">
        <f>BU33*'CT Market Penetration Worksheet'!$F$10</f>
        <v>#VALUE!</v>
      </c>
      <c r="CL33" s="168" t="e">
        <f>BV33*'CT Market Penetration Worksheet'!$F$10</f>
        <v>#VALUE!</v>
      </c>
      <c r="CM33" s="168" t="e">
        <f>BW33*'CT Market Penetration Worksheet'!$F$16</f>
        <v>#VALUE!</v>
      </c>
      <c r="CN33" s="168" t="e">
        <f>BX33*'CT Market Penetration Worksheet'!$F$16</f>
        <v>#VALUE!</v>
      </c>
      <c r="CO33" s="168" t="e">
        <f>BY33*'CT Market Penetration Worksheet'!$F$16</f>
        <v>#VALUE!</v>
      </c>
      <c r="CP33" s="168" t="e">
        <f>BZ33*'CT Market Penetration Worksheet'!$F$22</f>
        <v>#VALUE!</v>
      </c>
      <c r="CQ33" s="168" t="e">
        <f>CA33*'CT Market Penetration Worksheet'!$F$22</f>
        <v>#VALUE!</v>
      </c>
      <c r="CR33" s="168" t="e">
        <f>CB33*'CT Market Penetration Worksheet'!$F$22</f>
        <v>#VALUE!</v>
      </c>
      <c r="CS33" s="168" t="e">
        <f>CC33*'CT Market Penetration Worksheet'!$F$28</f>
        <v>#VALUE!</v>
      </c>
      <c r="CT33" s="168" t="e">
        <f>CD33*'CT Market Penetration Worksheet'!$F$28</f>
        <v>#VALUE!</v>
      </c>
      <c r="CU33" s="168" t="e">
        <f>CE33*'CT Market Penetration Worksheet'!$F$28</f>
        <v>#VALUE!</v>
      </c>
      <c r="CV33" s="168" t="e">
        <f t="shared" si="26"/>
        <v>#VALUE!</v>
      </c>
      <c r="CW33" s="168" t="e">
        <f t="shared" si="27"/>
        <v>#VALUE!</v>
      </c>
      <c r="CX33" s="168" t="e">
        <f t="shared" si="28"/>
        <v>#VALUE!</v>
      </c>
      <c r="CZ33" s="281" t="e">
        <f t="shared" si="29"/>
        <v>#VALUE!</v>
      </c>
      <c r="DA33" s="281" t="e">
        <f t="shared" si="30"/>
        <v>#VALUE!</v>
      </c>
      <c r="DB33" s="281" t="e">
        <f t="shared" si="30"/>
        <v>#VALUE!</v>
      </c>
      <c r="DC33" s="281" t="e">
        <f t="shared" si="30"/>
        <v>#VALUE!</v>
      </c>
      <c r="DD33" s="281" t="e">
        <f t="shared" si="30"/>
        <v>#VALUE!</v>
      </c>
      <c r="DF33" s="281" t="e">
        <f t="shared" si="31"/>
        <v>#VALUE!</v>
      </c>
      <c r="DG33" s="281" t="e">
        <f t="shared" si="32"/>
        <v>#VALUE!</v>
      </c>
      <c r="DH33" s="281" t="e">
        <f t="shared" si="33"/>
        <v>#VALUE!</v>
      </c>
      <c r="DI33" s="281" t="e">
        <f t="shared" si="34"/>
        <v>#VALUE!</v>
      </c>
      <c r="DJ33" s="281" t="e">
        <f t="shared" si="35"/>
        <v>#VALUE!</v>
      </c>
    </row>
    <row r="34" spans="1:114" s="281" customFormat="1" x14ac:dyDescent="0.35">
      <c r="A34" s="278">
        <f t="shared" si="36"/>
        <v>14</v>
      </c>
      <c r="B34" s="279">
        <f t="shared" si="17"/>
        <v>0</v>
      </c>
      <c r="C34" s="279">
        <f t="shared" si="43"/>
        <v>0</v>
      </c>
      <c r="D34" s="279">
        <f t="shared" si="18"/>
        <v>0</v>
      </c>
      <c r="E34" s="279">
        <f t="shared" si="43"/>
        <v>0</v>
      </c>
      <c r="F34" s="279">
        <f t="shared" si="43"/>
        <v>0</v>
      </c>
      <c r="G34" s="279">
        <f t="shared" si="19"/>
        <v>0</v>
      </c>
      <c r="H34" s="279">
        <f t="shared" si="43"/>
        <v>0</v>
      </c>
      <c r="I34" s="279">
        <f t="shared" si="43"/>
        <v>0</v>
      </c>
      <c r="J34" s="279">
        <f t="shared" si="20"/>
        <v>0</v>
      </c>
      <c r="K34" s="279">
        <f t="shared" si="43"/>
        <v>0</v>
      </c>
      <c r="L34" s="279">
        <f t="shared" si="43"/>
        <v>0</v>
      </c>
      <c r="M34" s="279">
        <f t="shared" si="21"/>
        <v>0</v>
      </c>
      <c r="N34" s="279">
        <f t="shared" si="43"/>
        <v>0</v>
      </c>
      <c r="O34" s="279">
        <f t="shared" si="43"/>
        <v>0</v>
      </c>
      <c r="P34" s="279">
        <f t="shared" si="22"/>
        <v>0</v>
      </c>
      <c r="Q34" s="166">
        <f t="shared" si="37"/>
        <v>0</v>
      </c>
      <c r="R34" s="280">
        <f t="shared" ref="R34:AQ37" si="46">(R$6+((R$5-R$6)/(1+EXP((($A34-R$8)/R$7)))))*$B34</f>
        <v>0</v>
      </c>
      <c r="S34" s="166">
        <f t="shared" si="46"/>
        <v>0</v>
      </c>
      <c r="T34" s="166">
        <f t="shared" si="46"/>
        <v>0</v>
      </c>
      <c r="U34" s="166">
        <f t="shared" si="46"/>
        <v>0</v>
      </c>
      <c r="V34" s="166">
        <f t="shared" si="46"/>
        <v>0</v>
      </c>
      <c r="W34" s="166" t="e">
        <f t="shared" si="46"/>
        <v>#VALUE!</v>
      </c>
      <c r="X34" s="166" t="e">
        <f t="shared" si="46"/>
        <v>#VALUE!</v>
      </c>
      <c r="Y34" s="166" t="e">
        <f t="shared" si="46"/>
        <v>#VALUE!</v>
      </c>
      <c r="Z34" s="166">
        <f t="shared" si="46"/>
        <v>0</v>
      </c>
      <c r="AA34" s="166">
        <f t="shared" si="46"/>
        <v>0</v>
      </c>
      <c r="AB34" s="166">
        <f t="shared" si="46"/>
        <v>0</v>
      </c>
      <c r="AC34" s="166">
        <f t="shared" si="46"/>
        <v>0</v>
      </c>
      <c r="AD34" s="166">
        <f t="shared" si="46"/>
        <v>0</v>
      </c>
      <c r="AE34" s="166">
        <f t="shared" si="46"/>
        <v>0</v>
      </c>
      <c r="AF34" s="166" t="e">
        <f t="shared" si="46"/>
        <v>#VALUE!</v>
      </c>
      <c r="AG34" s="166" t="e">
        <f t="shared" si="46"/>
        <v>#VALUE!</v>
      </c>
      <c r="AH34" s="166" t="e">
        <f t="shared" si="46"/>
        <v>#VALUE!</v>
      </c>
      <c r="AI34" s="166">
        <f t="shared" si="46"/>
        <v>0</v>
      </c>
      <c r="AJ34" s="166">
        <f t="shared" si="46"/>
        <v>0</v>
      </c>
      <c r="AK34" s="166">
        <f t="shared" si="46"/>
        <v>0</v>
      </c>
      <c r="AL34" s="166">
        <f t="shared" si="46"/>
        <v>0</v>
      </c>
      <c r="AM34" s="166">
        <f t="shared" si="46"/>
        <v>0</v>
      </c>
      <c r="AN34" s="166">
        <f t="shared" si="46"/>
        <v>0</v>
      </c>
      <c r="AO34" s="166" t="e">
        <f t="shared" si="46"/>
        <v>#VALUE!</v>
      </c>
      <c r="AP34" s="166" t="e">
        <f t="shared" si="46"/>
        <v>#VALUE!</v>
      </c>
      <c r="AQ34" s="166" t="e">
        <f t="shared" si="46"/>
        <v>#VALUE!</v>
      </c>
      <c r="AR34" s="166">
        <f t="shared" si="24"/>
        <v>0</v>
      </c>
      <c r="AS34" s="166">
        <f t="shared" si="4"/>
        <v>0</v>
      </c>
      <c r="AT34" s="166">
        <f t="shared" si="4"/>
        <v>0</v>
      </c>
      <c r="AU34" s="166">
        <f t="shared" si="5"/>
        <v>0</v>
      </c>
      <c r="AV34" s="166">
        <f t="shared" si="5"/>
        <v>0</v>
      </c>
      <c r="AW34" s="166">
        <f t="shared" si="5"/>
        <v>0</v>
      </c>
      <c r="AX34" s="166" t="e">
        <f t="shared" si="6"/>
        <v>#VALUE!</v>
      </c>
      <c r="AY34" s="166" t="e">
        <f t="shared" si="6"/>
        <v>#VALUE!</v>
      </c>
      <c r="AZ34" s="166" t="e">
        <f t="shared" si="6"/>
        <v>#VALUE!</v>
      </c>
      <c r="BA34" s="166">
        <f t="shared" si="7"/>
        <v>0</v>
      </c>
      <c r="BB34" s="166">
        <f t="shared" si="7"/>
        <v>0</v>
      </c>
      <c r="BC34" s="166">
        <f t="shared" si="7"/>
        <v>0</v>
      </c>
      <c r="BD34" s="166">
        <f t="shared" si="8"/>
        <v>0</v>
      </c>
      <c r="BE34" s="166">
        <f t="shared" si="8"/>
        <v>0</v>
      </c>
      <c r="BF34" s="166">
        <f t="shared" si="8"/>
        <v>0</v>
      </c>
      <c r="BG34" s="166" t="e">
        <f t="shared" si="9"/>
        <v>#VALUE!</v>
      </c>
      <c r="BH34" s="166" t="e">
        <f t="shared" si="9"/>
        <v>#VALUE!</v>
      </c>
      <c r="BI34" s="166" t="e">
        <f t="shared" si="9"/>
        <v>#VALUE!</v>
      </c>
      <c r="BJ34" s="166">
        <f t="shared" si="10"/>
        <v>0</v>
      </c>
      <c r="BK34" s="166">
        <f t="shared" si="10"/>
        <v>0</v>
      </c>
      <c r="BL34" s="166">
        <f t="shared" si="10"/>
        <v>0</v>
      </c>
      <c r="BM34" s="166">
        <f t="shared" si="11"/>
        <v>0</v>
      </c>
      <c r="BN34" s="166">
        <f t="shared" si="11"/>
        <v>0</v>
      </c>
      <c r="BO34" s="166">
        <f t="shared" si="11"/>
        <v>0</v>
      </c>
      <c r="BP34" s="166" t="e">
        <f t="shared" si="12"/>
        <v>#VALUE!</v>
      </c>
      <c r="BQ34" s="166" t="e">
        <f t="shared" si="12"/>
        <v>#VALUE!</v>
      </c>
      <c r="BR34" s="166" t="e">
        <f t="shared" si="12"/>
        <v>#VALUE!</v>
      </c>
      <c r="BT34" s="166" t="e">
        <f t="shared" si="25"/>
        <v>#VALUE!</v>
      </c>
      <c r="BU34" s="166" t="e">
        <f t="shared" si="25"/>
        <v>#VALUE!</v>
      </c>
      <c r="BV34" s="166" t="e">
        <f t="shared" si="42"/>
        <v>#VALUE!</v>
      </c>
      <c r="BW34" s="166" t="e">
        <f t="shared" si="42"/>
        <v>#VALUE!</v>
      </c>
      <c r="BX34" s="166" t="e">
        <f t="shared" si="42"/>
        <v>#VALUE!</v>
      </c>
      <c r="BY34" s="166" t="e">
        <f t="shared" si="42"/>
        <v>#VALUE!</v>
      </c>
      <c r="BZ34" s="166" t="e">
        <f t="shared" si="42"/>
        <v>#VALUE!</v>
      </c>
      <c r="CA34" s="166" t="e">
        <f t="shared" si="42"/>
        <v>#VALUE!</v>
      </c>
      <c r="CB34" s="166" t="e">
        <f t="shared" si="42"/>
        <v>#VALUE!</v>
      </c>
      <c r="CC34" s="166" t="e">
        <f t="shared" si="42"/>
        <v>#VALUE!</v>
      </c>
      <c r="CD34" s="166" t="e">
        <f t="shared" si="42"/>
        <v>#VALUE!</v>
      </c>
      <c r="CE34" s="166" t="e">
        <f t="shared" si="42"/>
        <v>#VALUE!</v>
      </c>
      <c r="CF34" s="166" t="e">
        <f t="shared" si="42"/>
        <v>#VALUE!</v>
      </c>
      <c r="CG34" s="166" t="e">
        <f t="shared" si="42"/>
        <v>#VALUE!</v>
      </c>
      <c r="CH34" s="166" t="e">
        <f t="shared" si="42"/>
        <v>#VALUE!</v>
      </c>
      <c r="CJ34" s="168" t="e">
        <f>BT34*'CT Market Penetration Worksheet'!$F$10</f>
        <v>#VALUE!</v>
      </c>
      <c r="CK34" s="168" t="e">
        <f>BU34*'CT Market Penetration Worksheet'!$F$10</f>
        <v>#VALUE!</v>
      </c>
      <c r="CL34" s="168" t="e">
        <f>BV34*'CT Market Penetration Worksheet'!$F$10</f>
        <v>#VALUE!</v>
      </c>
      <c r="CM34" s="168" t="e">
        <f>BW34*'CT Market Penetration Worksheet'!$F$16</f>
        <v>#VALUE!</v>
      </c>
      <c r="CN34" s="168" t="e">
        <f>BX34*'CT Market Penetration Worksheet'!$F$16</f>
        <v>#VALUE!</v>
      </c>
      <c r="CO34" s="168" t="e">
        <f>BY34*'CT Market Penetration Worksheet'!$F$16</f>
        <v>#VALUE!</v>
      </c>
      <c r="CP34" s="168" t="e">
        <f>BZ34*'CT Market Penetration Worksheet'!$F$22</f>
        <v>#VALUE!</v>
      </c>
      <c r="CQ34" s="168" t="e">
        <f>CA34*'CT Market Penetration Worksheet'!$F$22</f>
        <v>#VALUE!</v>
      </c>
      <c r="CR34" s="168" t="e">
        <f>CB34*'CT Market Penetration Worksheet'!$F$22</f>
        <v>#VALUE!</v>
      </c>
      <c r="CS34" s="168" t="e">
        <f>CC34*'CT Market Penetration Worksheet'!$F$28</f>
        <v>#VALUE!</v>
      </c>
      <c r="CT34" s="168" t="e">
        <f>CD34*'CT Market Penetration Worksheet'!$F$28</f>
        <v>#VALUE!</v>
      </c>
      <c r="CU34" s="168" t="e">
        <f>CE34*'CT Market Penetration Worksheet'!$F$28</f>
        <v>#VALUE!</v>
      </c>
      <c r="CV34" s="168" t="e">
        <f t="shared" si="26"/>
        <v>#VALUE!</v>
      </c>
      <c r="CW34" s="168" t="e">
        <f t="shared" si="27"/>
        <v>#VALUE!</v>
      </c>
      <c r="CX34" s="168" t="e">
        <f t="shared" si="28"/>
        <v>#VALUE!</v>
      </c>
      <c r="CZ34" s="281" t="e">
        <f t="shared" si="29"/>
        <v>#VALUE!</v>
      </c>
      <c r="DA34" s="281" t="e">
        <f t="shared" si="30"/>
        <v>#VALUE!</v>
      </c>
      <c r="DB34" s="281" t="e">
        <f t="shared" si="30"/>
        <v>#VALUE!</v>
      </c>
      <c r="DC34" s="281" t="e">
        <f t="shared" si="30"/>
        <v>#VALUE!</v>
      </c>
      <c r="DD34" s="281" t="e">
        <f t="shared" si="30"/>
        <v>#VALUE!</v>
      </c>
      <c r="DF34" s="281" t="e">
        <f t="shared" si="31"/>
        <v>#VALUE!</v>
      </c>
      <c r="DG34" s="281" t="e">
        <f t="shared" si="32"/>
        <v>#VALUE!</v>
      </c>
      <c r="DH34" s="281" t="e">
        <f t="shared" si="33"/>
        <v>#VALUE!</v>
      </c>
      <c r="DI34" s="281" t="e">
        <f t="shared" si="34"/>
        <v>#VALUE!</v>
      </c>
      <c r="DJ34" s="281" t="e">
        <f t="shared" si="35"/>
        <v>#VALUE!</v>
      </c>
    </row>
    <row r="35" spans="1:114" s="281" customFormat="1" x14ac:dyDescent="0.35">
      <c r="A35" s="278">
        <f t="shared" si="36"/>
        <v>15</v>
      </c>
      <c r="B35" s="279">
        <f t="shared" si="17"/>
        <v>0</v>
      </c>
      <c r="C35" s="279">
        <f t="shared" si="43"/>
        <v>0</v>
      </c>
      <c r="D35" s="279">
        <f t="shared" si="18"/>
        <v>0</v>
      </c>
      <c r="E35" s="279">
        <f t="shared" si="43"/>
        <v>0</v>
      </c>
      <c r="F35" s="279">
        <f t="shared" si="43"/>
        <v>0</v>
      </c>
      <c r="G35" s="279">
        <f t="shared" si="19"/>
        <v>0</v>
      </c>
      <c r="H35" s="279">
        <f t="shared" si="43"/>
        <v>0</v>
      </c>
      <c r="I35" s="279">
        <f t="shared" si="43"/>
        <v>0</v>
      </c>
      <c r="J35" s="279">
        <f t="shared" si="20"/>
        <v>0</v>
      </c>
      <c r="K35" s="279">
        <f t="shared" si="43"/>
        <v>0</v>
      </c>
      <c r="L35" s="279">
        <f t="shared" si="43"/>
        <v>0</v>
      </c>
      <c r="M35" s="279">
        <f t="shared" si="21"/>
        <v>0</v>
      </c>
      <c r="N35" s="279">
        <f t="shared" si="43"/>
        <v>0</v>
      </c>
      <c r="O35" s="279">
        <f t="shared" si="43"/>
        <v>0</v>
      </c>
      <c r="P35" s="279">
        <f t="shared" si="22"/>
        <v>0</v>
      </c>
      <c r="Q35" s="166">
        <f t="shared" si="37"/>
        <v>0</v>
      </c>
      <c r="R35" s="280">
        <f t="shared" si="46"/>
        <v>0</v>
      </c>
      <c r="S35" s="166">
        <f t="shared" si="46"/>
        <v>0</v>
      </c>
      <c r="T35" s="166">
        <f t="shared" si="46"/>
        <v>0</v>
      </c>
      <c r="U35" s="166">
        <f t="shared" si="46"/>
        <v>0</v>
      </c>
      <c r="V35" s="166">
        <f t="shared" si="46"/>
        <v>0</v>
      </c>
      <c r="W35" s="166" t="e">
        <f t="shared" si="46"/>
        <v>#VALUE!</v>
      </c>
      <c r="X35" s="166" t="e">
        <f t="shared" si="46"/>
        <v>#VALUE!</v>
      </c>
      <c r="Y35" s="166" t="e">
        <f t="shared" si="46"/>
        <v>#VALUE!</v>
      </c>
      <c r="Z35" s="166">
        <f t="shared" si="46"/>
        <v>0</v>
      </c>
      <c r="AA35" s="166">
        <f t="shared" si="46"/>
        <v>0</v>
      </c>
      <c r="AB35" s="166">
        <f t="shared" si="46"/>
        <v>0</v>
      </c>
      <c r="AC35" s="166">
        <f t="shared" si="46"/>
        <v>0</v>
      </c>
      <c r="AD35" s="166">
        <f t="shared" si="46"/>
        <v>0</v>
      </c>
      <c r="AE35" s="166">
        <f t="shared" si="46"/>
        <v>0</v>
      </c>
      <c r="AF35" s="166" t="e">
        <f t="shared" si="46"/>
        <v>#VALUE!</v>
      </c>
      <c r="AG35" s="166" t="e">
        <f t="shared" si="46"/>
        <v>#VALUE!</v>
      </c>
      <c r="AH35" s="166" t="e">
        <f t="shared" si="46"/>
        <v>#VALUE!</v>
      </c>
      <c r="AI35" s="166">
        <f t="shared" si="46"/>
        <v>0</v>
      </c>
      <c r="AJ35" s="166">
        <f t="shared" si="46"/>
        <v>0</v>
      </c>
      <c r="AK35" s="166">
        <f t="shared" si="46"/>
        <v>0</v>
      </c>
      <c r="AL35" s="166">
        <f t="shared" si="46"/>
        <v>0</v>
      </c>
      <c r="AM35" s="166">
        <f t="shared" si="46"/>
        <v>0</v>
      </c>
      <c r="AN35" s="166">
        <f t="shared" si="46"/>
        <v>0</v>
      </c>
      <c r="AO35" s="166" t="e">
        <f t="shared" si="46"/>
        <v>#VALUE!</v>
      </c>
      <c r="AP35" s="166" t="e">
        <f t="shared" si="46"/>
        <v>#VALUE!</v>
      </c>
      <c r="AQ35" s="166" t="e">
        <f t="shared" si="46"/>
        <v>#VALUE!</v>
      </c>
      <c r="AR35" s="166">
        <f t="shared" si="24"/>
        <v>0</v>
      </c>
      <c r="AS35" s="166">
        <f t="shared" si="4"/>
        <v>0</v>
      </c>
      <c r="AT35" s="166">
        <f t="shared" si="4"/>
        <v>0</v>
      </c>
      <c r="AU35" s="166">
        <f t="shared" si="5"/>
        <v>0</v>
      </c>
      <c r="AV35" s="166">
        <f t="shared" si="5"/>
        <v>0</v>
      </c>
      <c r="AW35" s="166">
        <f t="shared" si="5"/>
        <v>0</v>
      </c>
      <c r="AX35" s="166" t="e">
        <f t="shared" si="6"/>
        <v>#VALUE!</v>
      </c>
      <c r="AY35" s="166" t="e">
        <f t="shared" si="6"/>
        <v>#VALUE!</v>
      </c>
      <c r="AZ35" s="166" t="e">
        <f t="shared" si="6"/>
        <v>#VALUE!</v>
      </c>
      <c r="BA35" s="166">
        <f t="shared" si="7"/>
        <v>0</v>
      </c>
      <c r="BB35" s="166">
        <f t="shared" si="7"/>
        <v>0</v>
      </c>
      <c r="BC35" s="166">
        <f t="shared" si="7"/>
        <v>0</v>
      </c>
      <c r="BD35" s="166">
        <f t="shared" si="8"/>
        <v>0</v>
      </c>
      <c r="BE35" s="166">
        <f t="shared" si="8"/>
        <v>0</v>
      </c>
      <c r="BF35" s="166">
        <f t="shared" si="8"/>
        <v>0</v>
      </c>
      <c r="BG35" s="166" t="e">
        <f t="shared" si="9"/>
        <v>#VALUE!</v>
      </c>
      <c r="BH35" s="166" t="e">
        <f t="shared" si="9"/>
        <v>#VALUE!</v>
      </c>
      <c r="BI35" s="166" t="e">
        <f t="shared" si="9"/>
        <v>#VALUE!</v>
      </c>
      <c r="BJ35" s="166">
        <f t="shared" si="10"/>
        <v>0</v>
      </c>
      <c r="BK35" s="166">
        <f t="shared" si="10"/>
        <v>0</v>
      </c>
      <c r="BL35" s="166">
        <f t="shared" si="10"/>
        <v>0</v>
      </c>
      <c r="BM35" s="166">
        <f t="shared" si="11"/>
        <v>0</v>
      </c>
      <c r="BN35" s="166">
        <f t="shared" si="11"/>
        <v>0</v>
      </c>
      <c r="BO35" s="166">
        <f t="shared" si="11"/>
        <v>0</v>
      </c>
      <c r="BP35" s="166" t="e">
        <f t="shared" si="12"/>
        <v>#VALUE!</v>
      </c>
      <c r="BQ35" s="166" t="e">
        <f t="shared" si="12"/>
        <v>#VALUE!</v>
      </c>
      <c r="BR35" s="166" t="e">
        <f t="shared" si="12"/>
        <v>#VALUE!</v>
      </c>
      <c r="BT35" s="166" t="e">
        <f t="shared" si="25"/>
        <v>#VALUE!</v>
      </c>
      <c r="BU35" s="166" t="e">
        <f t="shared" si="25"/>
        <v>#VALUE!</v>
      </c>
      <c r="BV35" s="166" t="e">
        <f t="shared" si="42"/>
        <v>#VALUE!</v>
      </c>
      <c r="BW35" s="166" t="e">
        <f t="shared" si="42"/>
        <v>#VALUE!</v>
      </c>
      <c r="BX35" s="166" t="e">
        <f t="shared" si="42"/>
        <v>#VALUE!</v>
      </c>
      <c r="BY35" s="166" t="e">
        <f t="shared" si="42"/>
        <v>#VALUE!</v>
      </c>
      <c r="BZ35" s="166" t="e">
        <f t="shared" si="42"/>
        <v>#VALUE!</v>
      </c>
      <c r="CA35" s="166" t="e">
        <f t="shared" si="42"/>
        <v>#VALUE!</v>
      </c>
      <c r="CB35" s="166" t="e">
        <f t="shared" si="42"/>
        <v>#VALUE!</v>
      </c>
      <c r="CC35" s="166" t="e">
        <f t="shared" si="42"/>
        <v>#VALUE!</v>
      </c>
      <c r="CD35" s="166" t="e">
        <f t="shared" si="42"/>
        <v>#VALUE!</v>
      </c>
      <c r="CE35" s="166" t="e">
        <f t="shared" si="42"/>
        <v>#VALUE!</v>
      </c>
      <c r="CF35" s="166" t="e">
        <f t="shared" si="42"/>
        <v>#VALUE!</v>
      </c>
      <c r="CG35" s="166" t="e">
        <f t="shared" si="42"/>
        <v>#VALUE!</v>
      </c>
      <c r="CH35" s="166" t="e">
        <f t="shared" si="42"/>
        <v>#VALUE!</v>
      </c>
      <c r="CJ35" s="168" t="e">
        <f>BT35*'CT Market Penetration Worksheet'!$F$10</f>
        <v>#VALUE!</v>
      </c>
      <c r="CK35" s="168" t="e">
        <f>BU35*'CT Market Penetration Worksheet'!$F$10</f>
        <v>#VALUE!</v>
      </c>
      <c r="CL35" s="168" t="e">
        <f>BV35*'CT Market Penetration Worksheet'!$F$10</f>
        <v>#VALUE!</v>
      </c>
      <c r="CM35" s="168" t="e">
        <f>BW35*'CT Market Penetration Worksheet'!$F$16</f>
        <v>#VALUE!</v>
      </c>
      <c r="CN35" s="168" t="e">
        <f>BX35*'CT Market Penetration Worksheet'!$F$16</f>
        <v>#VALUE!</v>
      </c>
      <c r="CO35" s="168" t="e">
        <f>BY35*'CT Market Penetration Worksheet'!$F$16</f>
        <v>#VALUE!</v>
      </c>
      <c r="CP35" s="168" t="e">
        <f>BZ35*'CT Market Penetration Worksheet'!$F$22</f>
        <v>#VALUE!</v>
      </c>
      <c r="CQ35" s="168" t="e">
        <f>CA35*'CT Market Penetration Worksheet'!$F$22</f>
        <v>#VALUE!</v>
      </c>
      <c r="CR35" s="168" t="e">
        <f>CB35*'CT Market Penetration Worksheet'!$F$22</f>
        <v>#VALUE!</v>
      </c>
      <c r="CS35" s="168" t="e">
        <f>CC35*'CT Market Penetration Worksheet'!$F$28</f>
        <v>#VALUE!</v>
      </c>
      <c r="CT35" s="168" t="e">
        <f>CD35*'CT Market Penetration Worksheet'!$F$28</f>
        <v>#VALUE!</v>
      </c>
      <c r="CU35" s="168" t="e">
        <f>CE35*'CT Market Penetration Worksheet'!$F$28</f>
        <v>#VALUE!</v>
      </c>
      <c r="CV35" s="168" t="e">
        <f t="shared" si="26"/>
        <v>#VALUE!</v>
      </c>
      <c r="CW35" s="168" t="e">
        <f t="shared" si="27"/>
        <v>#VALUE!</v>
      </c>
      <c r="CX35" s="168" t="e">
        <f t="shared" si="28"/>
        <v>#VALUE!</v>
      </c>
      <c r="CZ35" s="281" t="e">
        <f t="shared" si="29"/>
        <v>#VALUE!</v>
      </c>
      <c r="DA35" s="281" t="e">
        <f t="shared" si="30"/>
        <v>#VALUE!</v>
      </c>
      <c r="DB35" s="281" t="e">
        <f t="shared" si="30"/>
        <v>#VALUE!</v>
      </c>
      <c r="DC35" s="281" t="e">
        <f t="shared" si="30"/>
        <v>#VALUE!</v>
      </c>
      <c r="DD35" s="281" t="e">
        <f t="shared" si="30"/>
        <v>#VALUE!</v>
      </c>
      <c r="DF35" s="281" t="e">
        <f t="shared" si="31"/>
        <v>#VALUE!</v>
      </c>
      <c r="DG35" s="281" t="e">
        <f t="shared" si="32"/>
        <v>#VALUE!</v>
      </c>
      <c r="DH35" s="281" t="e">
        <f t="shared" si="33"/>
        <v>#VALUE!</v>
      </c>
      <c r="DI35" s="281" t="e">
        <f t="shared" si="34"/>
        <v>#VALUE!</v>
      </c>
      <c r="DJ35" s="281" t="e">
        <f t="shared" si="35"/>
        <v>#VALUE!</v>
      </c>
    </row>
    <row r="36" spans="1:114" s="281" customFormat="1" x14ac:dyDescent="0.35">
      <c r="A36" s="278">
        <f t="shared" si="36"/>
        <v>16</v>
      </c>
      <c r="B36" s="279">
        <f t="shared" si="17"/>
        <v>0</v>
      </c>
      <c r="C36" s="279">
        <f t="shared" si="43"/>
        <v>0</v>
      </c>
      <c r="D36" s="279">
        <f t="shared" si="18"/>
        <v>0</v>
      </c>
      <c r="E36" s="279">
        <f t="shared" si="43"/>
        <v>0</v>
      </c>
      <c r="F36" s="279">
        <f t="shared" si="43"/>
        <v>0</v>
      </c>
      <c r="G36" s="279">
        <f t="shared" si="19"/>
        <v>0</v>
      </c>
      <c r="H36" s="279">
        <f t="shared" si="43"/>
        <v>0</v>
      </c>
      <c r="I36" s="279">
        <f t="shared" si="43"/>
        <v>0</v>
      </c>
      <c r="J36" s="279">
        <f t="shared" si="20"/>
        <v>0</v>
      </c>
      <c r="K36" s="279">
        <f t="shared" si="43"/>
        <v>0</v>
      </c>
      <c r="L36" s="279">
        <f t="shared" si="43"/>
        <v>0</v>
      </c>
      <c r="M36" s="279">
        <f t="shared" si="21"/>
        <v>0</v>
      </c>
      <c r="N36" s="279">
        <f t="shared" si="43"/>
        <v>0</v>
      </c>
      <c r="O36" s="279">
        <f t="shared" si="43"/>
        <v>0</v>
      </c>
      <c r="P36" s="279">
        <f t="shared" si="22"/>
        <v>0</v>
      </c>
      <c r="Q36" s="166">
        <f t="shared" si="37"/>
        <v>0</v>
      </c>
      <c r="R36" s="280">
        <f t="shared" si="46"/>
        <v>0</v>
      </c>
      <c r="S36" s="166">
        <f t="shared" si="46"/>
        <v>0</v>
      </c>
      <c r="T36" s="166">
        <f t="shared" si="46"/>
        <v>0</v>
      </c>
      <c r="U36" s="166">
        <f t="shared" si="46"/>
        <v>0</v>
      </c>
      <c r="V36" s="166">
        <f t="shared" si="46"/>
        <v>0</v>
      </c>
      <c r="W36" s="166" t="e">
        <f t="shared" si="46"/>
        <v>#VALUE!</v>
      </c>
      <c r="X36" s="166" t="e">
        <f t="shared" si="46"/>
        <v>#VALUE!</v>
      </c>
      <c r="Y36" s="166" t="e">
        <f t="shared" si="46"/>
        <v>#VALUE!</v>
      </c>
      <c r="Z36" s="166">
        <f t="shared" si="46"/>
        <v>0</v>
      </c>
      <c r="AA36" s="166">
        <f t="shared" si="46"/>
        <v>0</v>
      </c>
      <c r="AB36" s="166">
        <f t="shared" si="46"/>
        <v>0</v>
      </c>
      <c r="AC36" s="166">
        <f t="shared" si="46"/>
        <v>0</v>
      </c>
      <c r="AD36" s="166">
        <f t="shared" si="46"/>
        <v>0</v>
      </c>
      <c r="AE36" s="166">
        <f t="shared" si="46"/>
        <v>0</v>
      </c>
      <c r="AF36" s="166" t="e">
        <f t="shared" si="46"/>
        <v>#VALUE!</v>
      </c>
      <c r="AG36" s="166" t="e">
        <f t="shared" si="46"/>
        <v>#VALUE!</v>
      </c>
      <c r="AH36" s="166" t="e">
        <f t="shared" si="46"/>
        <v>#VALUE!</v>
      </c>
      <c r="AI36" s="166">
        <f t="shared" si="46"/>
        <v>0</v>
      </c>
      <c r="AJ36" s="166">
        <f t="shared" si="46"/>
        <v>0</v>
      </c>
      <c r="AK36" s="166">
        <f t="shared" si="46"/>
        <v>0</v>
      </c>
      <c r="AL36" s="166">
        <f t="shared" si="46"/>
        <v>0</v>
      </c>
      <c r="AM36" s="166">
        <f t="shared" si="46"/>
        <v>0</v>
      </c>
      <c r="AN36" s="166">
        <f t="shared" si="46"/>
        <v>0</v>
      </c>
      <c r="AO36" s="166" t="e">
        <f t="shared" si="46"/>
        <v>#VALUE!</v>
      </c>
      <c r="AP36" s="166" t="e">
        <f t="shared" si="46"/>
        <v>#VALUE!</v>
      </c>
      <c r="AQ36" s="166" t="e">
        <f t="shared" si="46"/>
        <v>#VALUE!</v>
      </c>
      <c r="AR36" s="166">
        <f t="shared" si="24"/>
        <v>0</v>
      </c>
      <c r="AS36" s="166">
        <f t="shared" si="4"/>
        <v>0</v>
      </c>
      <c r="AT36" s="166">
        <f t="shared" si="4"/>
        <v>0</v>
      </c>
      <c r="AU36" s="166">
        <f t="shared" si="5"/>
        <v>0</v>
      </c>
      <c r="AV36" s="166">
        <f t="shared" si="5"/>
        <v>0</v>
      </c>
      <c r="AW36" s="166">
        <f t="shared" si="5"/>
        <v>0</v>
      </c>
      <c r="AX36" s="166" t="e">
        <f t="shared" si="6"/>
        <v>#VALUE!</v>
      </c>
      <c r="AY36" s="166" t="e">
        <f t="shared" si="6"/>
        <v>#VALUE!</v>
      </c>
      <c r="AZ36" s="166" t="e">
        <f t="shared" si="6"/>
        <v>#VALUE!</v>
      </c>
      <c r="BA36" s="166">
        <f t="shared" si="7"/>
        <v>0</v>
      </c>
      <c r="BB36" s="166">
        <f t="shared" si="7"/>
        <v>0</v>
      </c>
      <c r="BC36" s="166">
        <f t="shared" si="7"/>
        <v>0</v>
      </c>
      <c r="BD36" s="166">
        <f t="shared" si="8"/>
        <v>0</v>
      </c>
      <c r="BE36" s="166">
        <f t="shared" si="8"/>
        <v>0</v>
      </c>
      <c r="BF36" s="166">
        <f t="shared" si="8"/>
        <v>0</v>
      </c>
      <c r="BG36" s="166" t="e">
        <f t="shared" si="9"/>
        <v>#VALUE!</v>
      </c>
      <c r="BH36" s="166" t="e">
        <f t="shared" si="9"/>
        <v>#VALUE!</v>
      </c>
      <c r="BI36" s="166" t="e">
        <f t="shared" si="9"/>
        <v>#VALUE!</v>
      </c>
      <c r="BJ36" s="166">
        <f t="shared" si="10"/>
        <v>0</v>
      </c>
      <c r="BK36" s="166">
        <f t="shared" si="10"/>
        <v>0</v>
      </c>
      <c r="BL36" s="166">
        <f t="shared" si="10"/>
        <v>0</v>
      </c>
      <c r="BM36" s="166">
        <f t="shared" si="11"/>
        <v>0</v>
      </c>
      <c r="BN36" s="166">
        <f t="shared" si="11"/>
        <v>0</v>
      </c>
      <c r="BO36" s="166">
        <f t="shared" si="11"/>
        <v>0</v>
      </c>
      <c r="BP36" s="166" t="e">
        <f t="shared" si="12"/>
        <v>#VALUE!</v>
      </c>
      <c r="BQ36" s="166" t="e">
        <f t="shared" si="12"/>
        <v>#VALUE!</v>
      </c>
      <c r="BR36" s="166" t="e">
        <f t="shared" si="12"/>
        <v>#VALUE!</v>
      </c>
      <c r="BT36" s="166" t="e">
        <f t="shared" si="25"/>
        <v>#VALUE!</v>
      </c>
      <c r="BU36" s="166" t="e">
        <f t="shared" si="25"/>
        <v>#VALUE!</v>
      </c>
      <c r="BV36" s="166" t="e">
        <f t="shared" si="42"/>
        <v>#VALUE!</v>
      </c>
      <c r="BW36" s="166" t="e">
        <f t="shared" si="42"/>
        <v>#VALUE!</v>
      </c>
      <c r="BX36" s="166" t="e">
        <f t="shared" si="42"/>
        <v>#VALUE!</v>
      </c>
      <c r="BY36" s="166" t="e">
        <f t="shared" si="42"/>
        <v>#VALUE!</v>
      </c>
      <c r="BZ36" s="166" t="e">
        <f t="shared" si="42"/>
        <v>#VALUE!</v>
      </c>
      <c r="CA36" s="166" t="e">
        <f t="shared" si="42"/>
        <v>#VALUE!</v>
      </c>
      <c r="CB36" s="166" t="e">
        <f t="shared" si="42"/>
        <v>#VALUE!</v>
      </c>
      <c r="CC36" s="166" t="e">
        <f t="shared" si="42"/>
        <v>#VALUE!</v>
      </c>
      <c r="CD36" s="166" t="e">
        <f t="shared" si="42"/>
        <v>#VALUE!</v>
      </c>
      <c r="CE36" s="166" t="e">
        <f t="shared" si="42"/>
        <v>#VALUE!</v>
      </c>
      <c r="CF36" s="166" t="e">
        <f t="shared" si="42"/>
        <v>#VALUE!</v>
      </c>
      <c r="CG36" s="166" t="e">
        <f t="shared" si="42"/>
        <v>#VALUE!</v>
      </c>
      <c r="CH36" s="166" t="e">
        <f t="shared" si="42"/>
        <v>#VALUE!</v>
      </c>
      <c r="CJ36" s="168" t="e">
        <f>BT36*'CT Market Penetration Worksheet'!$F$10</f>
        <v>#VALUE!</v>
      </c>
      <c r="CK36" s="168" t="e">
        <f>BU36*'CT Market Penetration Worksheet'!$F$10</f>
        <v>#VALUE!</v>
      </c>
      <c r="CL36" s="168" t="e">
        <f>BV36*'CT Market Penetration Worksheet'!$F$10</f>
        <v>#VALUE!</v>
      </c>
      <c r="CM36" s="168" t="e">
        <f>BW36*'CT Market Penetration Worksheet'!$F$16</f>
        <v>#VALUE!</v>
      </c>
      <c r="CN36" s="168" t="e">
        <f>BX36*'CT Market Penetration Worksheet'!$F$16</f>
        <v>#VALUE!</v>
      </c>
      <c r="CO36" s="168" t="e">
        <f>BY36*'CT Market Penetration Worksheet'!$F$16</f>
        <v>#VALUE!</v>
      </c>
      <c r="CP36" s="168" t="e">
        <f>BZ36*'CT Market Penetration Worksheet'!$F$22</f>
        <v>#VALUE!</v>
      </c>
      <c r="CQ36" s="168" t="e">
        <f>CA36*'CT Market Penetration Worksheet'!$F$22</f>
        <v>#VALUE!</v>
      </c>
      <c r="CR36" s="168" t="e">
        <f>CB36*'CT Market Penetration Worksheet'!$F$22</f>
        <v>#VALUE!</v>
      </c>
      <c r="CS36" s="168" t="e">
        <f>CC36*'CT Market Penetration Worksheet'!$F$28</f>
        <v>#VALUE!</v>
      </c>
      <c r="CT36" s="168" t="e">
        <f>CD36*'CT Market Penetration Worksheet'!$F$28</f>
        <v>#VALUE!</v>
      </c>
      <c r="CU36" s="168" t="e">
        <f>CE36*'CT Market Penetration Worksheet'!$F$28</f>
        <v>#VALUE!</v>
      </c>
      <c r="CV36" s="168" t="e">
        <f t="shared" si="26"/>
        <v>#VALUE!</v>
      </c>
      <c r="CW36" s="168" t="e">
        <f t="shared" si="27"/>
        <v>#VALUE!</v>
      </c>
      <c r="CX36" s="168" t="e">
        <f t="shared" si="28"/>
        <v>#VALUE!</v>
      </c>
      <c r="CZ36" s="281" t="e">
        <f t="shared" si="29"/>
        <v>#VALUE!</v>
      </c>
      <c r="DA36" s="281" t="e">
        <f t="shared" si="30"/>
        <v>#VALUE!</v>
      </c>
      <c r="DB36" s="281" t="e">
        <f t="shared" si="30"/>
        <v>#VALUE!</v>
      </c>
      <c r="DC36" s="281" t="e">
        <f t="shared" si="30"/>
        <v>#VALUE!</v>
      </c>
      <c r="DD36" s="281" t="e">
        <f t="shared" si="30"/>
        <v>#VALUE!</v>
      </c>
      <c r="DF36" s="281" t="e">
        <f t="shared" si="31"/>
        <v>#VALUE!</v>
      </c>
      <c r="DG36" s="281" t="e">
        <f t="shared" si="32"/>
        <v>#VALUE!</v>
      </c>
      <c r="DH36" s="281" t="e">
        <f t="shared" si="33"/>
        <v>#VALUE!</v>
      </c>
      <c r="DI36" s="281" t="e">
        <f t="shared" si="34"/>
        <v>#VALUE!</v>
      </c>
      <c r="DJ36" s="281" t="e">
        <f t="shared" si="35"/>
        <v>#VALUE!</v>
      </c>
    </row>
    <row r="37" spans="1:114" s="281" customFormat="1" x14ac:dyDescent="0.35">
      <c r="A37" s="278">
        <f t="shared" si="36"/>
        <v>17</v>
      </c>
      <c r="B37" s="279">
        <f t="shared" si="17"/>
        <v>0</v>
      </c>
      <c r="C37" s="279">
        <f t="shared" si="43"/>
        <v>0</v>
      </c>
      <c r="D37" s="279">
        <f t="shared" si="18"/>
        <v>0</v>
      </c>
      <c r="E37" s="279">
        <f t="shared" si="43"/>
        <v>0</v>
      </c>
      <c r="F37" s="279">
        <f t="shared" si="43"/>
        <v>0</v>
      </c>
      <c r="G37" s="279">
        <f t="shared" si="19"/>
        <v>0</v>
      </c>
      <c r="H37" s="279">
        <f t="shared" si="43"/>
        <v>0</v>
      </c>
      <c r="I37" s="279">
        <f t="shared" si="43"/>
        <v>0</v>
      </c>
      <c r="J37" s="279">
        <f t="shared" si="20"/>
        <v>0</v>
      </c>
      <c r="K37" s="279">
        <f t="shared" si="43"/>
        <v>0</v>
      </c>
      <c r="L37" s="279">
        <f t="shared" si="43"/>
        <v>0</v>
      </c>
      <c r="M37" s="279">
        <f t="shared" si="21"/>
        <v>0</v>
      </c>
      <c r="N37" s="279">
        <f t="shared" si="43"/>
        <v>0</v>
      </c>
      <c r="O37" s="279">
        <f t="shared" si="43"/>
        <v>0</v>
      </c>
      <c r="P37" s="279">
        <f t="shared" si="22"/>
        <v>0</v>
      </c>
      <c r="Q37" s="166">
        <f t="shared" si="37"/>
        <v>0</v>
      </c>
      <c r="R37" s="280">
        <f t="shared" si="46"/>
        <v>0</v>
      </c>
      <c r="S37" s="166">
        <f t="shared" si="46"/>
        <v>0</v>
      </c>
      <c r="T37" s="166">
        <f t="shared" si="46"/>
        <v>0</v>
      </c>
      <c r="U37" s="166">
        <f t="shared" si="46"/>
        <v>0</v>
      </c>
      <c r="V37" s="166">
        <f t="shared" si="46"/>
        <v>0</v>
      </c>
      <c r="W37" s="166" t="e">
        <f t="shared" si="46"/>
        <v>#VALUE!</v>
      </c>
      <c r="X37" s="166" t="e">
        <f t="shared" si="46"/>
        <v>#VALUE!</v>
      </c>
      <c r="Y37" s="166" t="e">
        <f t="shared" si="46"/>
        <v>#VALUE!</v>
      </c>
      <c r="Z37" s="166">
        <f t="shared" si="46"/>
        <v>0</v>
      </c>
      <c r="AA37" s="166">
        <f t="shared" si="46"/>
        <v>0</v>
      </c>
      <c r="AB37" s="166">
        <f t="shared" si="46"/>
        <v>0</v>
      </c>
      <c r="AC37" s="166">
        <f t="shared" si="46"/>
        <v>0</v>
      </c>
      <c r="AD37" s="166">
        <f t="shared" si="46"/>
        <v>0</v>
      </c>
      <c r="AE37" s="166">
        <f t="shared" si="46"/>
        <v>0</v>
      </c>
      <c r="AF37" s="166" t="e">
        <f t="shared" si="46"/>
        <v>#VALUE!</v>
      </c>
      <c r="AG37" s="166" t="e">
        <f t="shared" si="46"/>
        <v>#VALUE!</v>
      </c>
      <c r="AH37" s="166" t="e">
        <f t="shared" si="46"/>
        <v>#VALUE!</v>
      </c>
      <c r="AI37" s="166">
        <f t="shared" si="46"/>
        <v>0</v>
      </c>
      <c r="AJ37" s="166">
        <f t="shared" si="46"/>
        <v>0</v>
      </c>
      <c r="AK37" s="166">
        <f t="shared" si="46"/>
        <v>0</v>
      </c>
      <c r="AL37" s="166">
        <f t="shared" si="46"/>
        <v>0</v>
      </c>
      <c r="AM37" s="166">
        <f t="shared" si="46"/>
        <v>0</v>
      </c>
      <c r="AN37" s="166">
        <f t="shared" si="46"/>
        <v>0</v>
      </c>
      <c r="AO37" s="166" t="e">
        <f t="shared" si="46"/>
        <v>#VALUE!</v>
      </c>
      <c r="AP37" s="166" t="e">
        <f t="shared" si="46"/>
        <v>#VALUE!</v>
      </c>
      <c r="AQ37" s="166" t="e">
        <f t="shared" si="46"/>
        <v>#VALUE!</v>
      </c>
      <c r="AR37" s="166">
        <f t="shared" si="24"/>
        <v>0</v>
      </c>
      <c r="AS37" s="166">
        <f t="shared" si="4"/>
        <v>0</v>
      </c>
      <c r="AT37" s="166">
        <f t="shared" si="4"/>
        <v>0</v>
      </c>
      <c r="AU37" s="166">
        <f t="shared" si="5"/>
        <v>0</v>
      </c>
      <c r="AV37" s="166">
        <f t="shared" si="5"/>
        <v>0</v>
      </c>
      <c r="AW37" s="166">
        <f t="shared" si="5"/>
        <v>0</v>
      </c>
      <c r="AX37" s="166" t="e">
        <f t="shared" si="6"/>
        <v>#VALUE!</v>
      </c>
      <c r="AY37" s="166" t="e">
        <f t="shared" si="6"/>
        <v>#VALUE!</v>
      </c>
      <c r="AZ37" s="166" t="e">
        <f t="shared" si="6"/>
        <v>#VALUE!</v>
      </c>
      <c r="BA37" s="166">
        <f t="shared" si="7"/>
        <v>0</v>
      </c>
      <c r="BB37" s="166">
        <f t="shared" si="7"/>
        <v>0</v>
      </c>
      <c r="BC37" s="166">
        <f t="shared" si="7"/>
        <v>0</v>
      </c>
      <c r="BD37" s="166">
        <f t="shared" si="8"/>
        <v>0</v>
      </c>
      <c r="BE37" s="166">
        <f t="shared" si="8"/>
        <v>0</v>
      </c>
      <c r="BF37" s="166">
        <f t="shared" si="8"/>
        <v>0</v>
      </c>
      <c r="BG37" s="166" t="e">
        <f t="shared" si="9"/>
        <v>#VALUE!</v>
      </c>
      <c r="BH37" s="166" t="e">
        <f t="shared" si="9"/>
        <v>#VALUE!</v>
      </c>
      <c r="BI37" s="166" t="e">
        <f t="shared" si="9"/>
        <v>#VALUE!</v>
      </c>
      <c r="BJ37" s="166">
        <f t="shared" si="10"/>
        <v>0</v>
      </c>
      <c r="BK37" s="166">
        <f t="shared" si="10"/>
        <v>0</v>
      </c>
      <c r="BL37" s="166">
        <f t="shared" si="10"/>
        <v>0</v>
      </c>
      <c r="BM37" s="166">
        <f t="shared" si="11"/>
        <v>0</v>
      </c>
      <c r="BN37" s="166">
        <f t="shared" si="11"/>
        <v>0</v>
      </c>
      <c r="BO37" s="166">
        <f t="shared" si="11"/>
        <v>0</v>
      </c>
      <c r="BP37" s="166" t="e">
        <f t="shared" si="12"/>
        <v>#VALUE!</v>
      </c>
      <c r="BQ37" s="166" t="e">
        <f t="shared" si="12"/>
        <v>#VALUE!</v>
      </c>
      <c r="BR37" s="166" t="e">
        <f t="shared" si="12"/>
        <v>#VALUE!</v>
      </c>
      <c r="BT37" s="166" t="e">
        <f t="shared" si="25"/>
        <v>#VALUE!</v>
      </c>
      <c r="BU37" s="166" t="e">
        <f t="shared" si="25"/>
        <v>#VALUE!</v>
      </c>
      <c r="BV37" s="166" t="e">
        <f t="shared" si="42"/>
        <v>#VALUE!</v>
      </c>
      <c r="BW37" s="166" t="e">
        <f t="shared" si="42"/>
        <v>#VALUE!</v>
      </c>
      <c r="BX37" s="166" t="e">
        <f t="shared" si="42"/>
        <v>#VALUE!</v>
      </c>
      <c r="BY37" s="166" t="e">
        <f t="shared" si="42"/>
        <v>#VALUE!</v>
      </c>
      <c r="BZ37" s="166" t="e">
        <f t="shared" si="42"/>
        <v>#VALUE!</v>
      </c>
      <c r="CA37" s="166" t="e">
        <f t="shared" si="42"/>
        <v>#VALUE!</v>
      </c>
      <c r="CB37" s="166" t="e">
        <f t="shared" si="42"/>
        <v>#VALUE!</v>
      </c>
      <c r="CC37" s="166" t="e">
        <f t="shared" si="42"/>
        <v>#VALUE!</v>
      </c>
      <c r="CD37" s="166" t="e">
        <f t="shared" si="42"/>
        <v>#VALUE!</v>
      </c>
      <c r="CE37" s="166" t="e">
        <f t="shared" si="42"/>
        <v>#VALUE!</v>
      </c>
      <c r="CF37" s="166" t="e">
        <f t="shared" si="42"/>
        <v>#VALUE!</v>
      </c>
      <c r="CG37" s="166" t="e">
        <f t="shared" si="42"/>
        <v>#VALUE!</v>
      </c>
      <c r="CH37" s="166" t="e">
        <f t="shared" si="42"/>
        <v>#VALUE!</v>
      </c>
      <c r="CJ37" s="168" t="e">
        <f>BT37*'CT Market Penetration Worksheet'!$F$10</f>
        <v>#VALUE!</v>
      </c>
      <c r="CK37" s="168" t="e">
        <f>BU37*'CT Market Penetration Worksheet'!$F$10</f>
        <v>#VALUE!</v>
      </c>
      <c r="CL37" s="168" t="e">
        <f>BV37*'CT Market Penetration Worksheet'!$F$10</f>
        <v>#VALUE!</v>
      </c>
      <c r="CM37" s="168" t="e">
        <f>BW37*'CT Market Penetration Worksheet'!$F$16</f>
        <v>#VALUE!</v>
      </c>
      <c r="CN37" s="168" t="e">
        <f>BX37*'CT Market Penetration Worksheet'!$F$16</f>
        <v>#VALUE!</v>
      </c>
      <c r="CO37" s="168" t="e">
        <f>BY37*'CT Market Penetration Worksheet'!$F$16</f>
        <v>#VALUE!</v>
      </c>
      <c r="CP37" s="168" t="e">
        <f>BZ37*'CT Market Penetration Worksheet'!$F$22</f>
        <v>#VALUE!</v>
      </c>
      <c r="CQ37" s="168" t="e">
        <f>CA37*'CT Market Penetration Worksheet'!$F$22</f>
        <v>#VALUE!</v>
      </c>
      <c r="CR37" s="168" t="e">
        <f>CB37*'CT Market Penetration Worksheet'!$F$22</f>
        <v>#VALUE!</v>
      </c>
      <c r="CS37" s="168" t="e">
        <f>CC37*'CT Market Penetration Worksheet'!$F$28</f>
        <v>#VALUE!</v>
      </c>
      <c r="CT37" s="168" t="e">
        <f>CD37*'CT Market Penetration Worksheet'!$F$28</f>
        <v>#VALUE!</v>
      </c>
      <c r="CU37" s="168" t="e">
        <f>CE37*'CT Market Penetration Worksheet'!$F$28</f>
        <v>#VALUE!</v>
      </c>
      <c r="CV37" s="168" t="e">
        <f t="shared" si="26"/>
        <v>#VALUE!</v>
      </c>
      <c r="CW37" s="168" t="e">
        <f t="shared" si="27"/>
        <v>#VALUE!</v>
      </c>
      <c r="CX37" s="168" t="e">
        <f t="shared" si="28"/>
        <v>#VALUE!</v>
      </c>
      <c r="CZ37" s="281" t="e">
        <f t="shared" si="29"/>
        <v>#VALUE!</v>
      </c>
      <c r="DA37" s="281" t="e">
        <f t="shared" si="30"/>
        <v>#VALUE!</v>
      </c>
      <c r="DB37" s="281" t="e">
        <f t="shared" si="30"/>
        <v>#VALUE!</v>
      </c>
      <c r="DC37" s="281" t="e">
        <f t="shared" si="30"/>
        <v>#VALUE!</v>
      </c>
      <c r="DD37" s="281" t="e">
        <f t="shared" si="30"/>
        <v>#VALUE!</v>
      </c>
      <c r="DF37" s="281" t="e">
        <f t="shared" si="31"/>
        <v>#VALUE!</v>
      </c>
      <c r="DG37" s="281" t="e">
        <f t="shared" si="32"/>
        <v>#VALUE!</v>
      </c>
      <c r="DH37" s="281" t="e">
        <f t="shared" si="33"/>
        <v>#VALUE!</v>
      </c>
      <c r="DI37" s="281" t="e">
        <f t="shared" si="34"/>
        <v>#VALUE!</v>
      </c>
      <c r="DJ37" s="281" t="e">
        <f t="shared" si="35"/>
        <v>#VALUE!</v>
      </c>
    </row>
    <row r="38" spans="1:114" s="281" customFormat="1" x14ac:dyDescent="0.35">
      <c r="A38" s="278">
        <f t="shared" si="36"/>
        <v>18</v>
      </c>
      <c r="B38" s="279">
        <f t="shared" si="17"/>
        <v>0</v>
      </c>
      <c r="C38" s="279">
        <f t="shared" si="43"/>
        <v>0</v>
      </c>
      <c r="D38" s="279">
        <f t="shared" si="18"/>
        <v>0</v>
      </c>
      <c r="E38" s="279">
        <f t="shared" si="43"/>
        <v>0</v>
      </c>
      <c r="F38" s="279">
        <f t="shared" si="43"/>
        <v>0</v>
      </c>
      <c r="G38" s="279">
        <f t="shared" si="19"/>
        <v>0</v>
      </c>
      <c r="H38" s="279">
        <f t="shared" si="43"/>
        <v>0</v>
      </c>
      <c r="I38" s="279">
        <f t="shared" si="43"/>
        <v>0</v>
      </c>
      <c r="J38" s="279">
        <f t="shared" si="20"/>
        <v>0</v>
      </c>
      <c r="K38" s="279">
        <f t="shared" si="43"/>
        <v>0</v>
      </c>
      <c r="L38" s="279">
        <f t="shared" si="43"/>
        <v>0</v>
      </c>
      <c r="M38" s="279">
        <f t="shared" si="21"/>
        <v>0</v>
      </c>
      <c r="N38" s="279">
        <f t="shared" si="43"/>
        <v>0</v>
      </c>
      <c r="O38" s="279">
        <f t="shared" si="43"/>
        <v>0</v>
      </c>
      <c r="P38" s="279">
        <f t="shared" si="22"/>
        <v>0</v>
      </c>
      <c r="Q38" s="166">
        <f t="shared" si="37"/>
        <v>0</v>
      </c>
      <c r="R38" s="280">
        <f t="shared" ref="R38:AQ41" si="47">(R$6+((R$5-R$6)/(1+EXP((($A38-R$8)/R$7)))))*$B38</f>
        <v>0</v>
      </c>
      <c r="S38" s="166">
        <f t="shared" si="47"/>
        <v>0</v>
      </c>
      <c r="T38" s="166">
        <f t="shared" si="47"/>
        <v>0</v>
      </c>
      <c r="U38" s="166">
        <f t="shared" si="47"/>
        <v>0</v>
      </c>
      <c r="V38" s="166">
        <f t="shared" si="47"/>
        <v>0</v>
      </c>
      <c r="W38" s="166" t="e">
        <f t="shared" si="47"/>
        <v>#VALUE!</v>
      </c>
      <c r="X38" s="166" t="e">
        <f t="shared" si="47"/>
        <v>#VALUE!</v>
      </c>
      <c r="Y38" s="166" t="e">
        <f t="shared" si="47"/>
        <v>#VALUE!</v>
      </c>
      <c r="Z38" s="166">
        <f t="shared" si="47"/>
        <v>0</v>
      </c>
      <c r="AA38" s="166">
        <f t="shared" si="47"/>
        <v>0</v>
      </c>
      <c r="AB38" s="166">
        <f t="shared" si="47"/>
        <v>0</v>
      </c>
      <c r="AC38" s="166">
        <f t="shared" si="47"/>
        <v>0</v>
      </c>
      <c r="AD38" s="166">
        <f t="shared" si="47"/>
        <v>0</v>
      </c>
      <c r="AE38" s="166">
        <f t="shared" si="47"/>
        <v>0</v>
      </c>
      <c r="AF38" s="166" t="e">
        <f t="shared" si="47"/>
        <v>#VALUE!</v>
      </c>
      <c r="AG38" s="166" t="e">
        <f t="shared" si="47"/>
        <v>#VALUE!</v>
      </c>
      <c r="AH38" s="166" t="e">
        <f t="shared" si="47"/>
        <v>#VALUE!</v>
      </c>
      <c r="AI38" s="166">
        <f t="shared" si="47"/>
        <v>0</v>
      </c>
      <c r="AJ38" s="166">
        <f t="shared" si="47"/>
        <v>0</v>
      </c>
      <c r="AK38" s="166">
        <f t="shared" si="47"/>
        <v>0</v>
      </c>
      <c r="AL38" s="166">
        <f t="shared" si="47"/>
        <v>0</v>
      </c>
      <c r="AM38" s="166">
        <f t="shared" si="47"/>
        <v>0</v>
      </c>
      <c r="AN38" s="166">
        <f t="shared" si="47"/>
        <v>0</v>
      </c>
      <c r="AO38" s="166" t="e">
        <f t="shared" si="47"/>
        <v>#VALUE!</v>
      </c>
      <c r="AP38" s="166" t="e">
        <f t="shared" si="47"/>
        <v>#VALUE!</v>
      </c>
      <c r="AQ38" s="166" t="e">
        <f t="shared" si="47"/>
        <v>#VALUE!</v>
      </c>
      <c r="AR38" s="166">
        <f t="shared" si="24"/>
        <v>0</v>
      </c>
      <c r="AS38" s="166">
        <f t="shared" si="4"/>
        <v>0</v>
      </c>
      <c r="AT38" s="166">
        <f t="shared" si="4"/>
        <v>0</v>
      </c>
      <c r="AU38" s="166">
        <f t="shared" si="5"/>
        <v>0</v>
      </c>
      <c r="AV38" s="166">
        <f t="shared" si="5"/>
        <v>0</v>
      </c>
      <c r="AW38" s="166">
        <f t="shared" si="5"/>
        <v>0</v>
      </c>
      <c r="AX38" s="166" t="e">
        <f t="shared" si="6"/>
        <v>#VALUE!</v>
      </c>
      <c r="AY38" s="166" t="e">
        <f t="shared" si="6"/>
        <v>#VALUE!</v>
      </c>
      <c r="AZ38" s="166" t="e">
        <f t="shared" si="6"/>
        <v>#VALUE!</v>
      </c>
      <c r="BA38" s="166">
        <f t="shared" si="7"/>
        <v>0</v>
      </c>
      <c r="BB38" s="166">
        <f t="shared" si="7"/>
        <v>0</v>
      </c>
      <c r="BC38" s="166">
        <f t="shared" si="7"/>
        <v>0</v>
      </c>
      <c r="BD38" s="166">
        <f t="shared" si="8"/>
        <v>0</v>
      </c>
      <c r="BE38" s="166">
        <f t="shared" si="8"/>
        <v>0</v>
      </c>
      <c r="BF38" s="166">
        <f t="shared" si="8"/>
        <v>0</v>
      </c>
      <c r="BG38" s="166" t="e">
        <f t="shared" si="9"/>
        <v>#VALUE!</v>
      </c>
      <c r="BH38" s="166" t="e">
        <f t="shared" si="9"/>
        <v>#VALUE!</v>
      </c>
      <c r="BI38" s="166" t="e">
        <f t="shared" si="9"/>
        <v>#VALUE!</v>
      </c>
      <c r="BJ38" s="166">
        <f t="shared" si="10"/>
        <v>0</v>
      </c>
      <c r="BK38" s="166">
        <f t="shared" si="10"/>
        <v>0</v>
      </c>
      <c r="BL38" s="166">
        <f t="shared" si="10"/>
        <v>0</v>
      </c>
      <c r="BM38" s="166">
        <f t="shared" si="11"/>
        <v>0</v>
      </c>
      <c r="BN38" s="166">
        <f t="shared" si="11"/>
        <v>0</v>
      </c>
      <c r="BO38" s="166">
        <f t="shared" si="11"/>
        <v>0</v>
      </c>
      <c r="BP38" s="166" t="e">
        <f t="shared" si="12"/>
        <v>#VALUE!</v>
      </c>
      <c r="BQ38" s="166" t="e">
        <f t="shared" si="12"/>
        <v>#VALUE!</v>
      </c>
      <c r="BR38" s="166" t="e">
        <f t="shared" si="12"/>
        <v>#VALUE!</v>
      </c>
      <c r="BT38" s="166" t="e">
        <f t="shared" si="25"/>
        <v>#VALUE!</v>
      </c>
      <c r="BU38" s="166" t="e">
        <f t="shared" si="25"/>
        <v>#VALUE!</v>
      </c>
      <c r="BV38" s="166" t="e">
        <f t="shared" si="42"/>
        <v>#VALUE!</v>
      </c>
      <c r="BW38" s="166" t="e">
        <f t="shared" si="42"/>
        <v>#VALUE!</v>
      </c>
      <c r="BX38" s="166" t="e">
        <f t="shared" si="42"/>
        <v>#VALUE!</v>
      </c>
      <c r="BY38" s="166" t="e">
        <f t="shared" si="42"/>
        <v>#VALUE!</v>
      </c>
      <c r="BZ38" s="166" t="e">
        <f t="shared" si="42"/>
        <v>#VALUE!</v>
      </c>
      <c r="CA38" s="166" t="e">
        <f t="shared" si="42"/>
        <v>#VALUE!</v>
      </c>
      <c r="CB38" s="166" t="e">
        <f t="shared" si="42"/>
        <v>#VALUE!</v>
      </c>
      <c r="CC38" s="166" t="e">
        <f t="shared" si="42"/>
        <v>#VALUE!</v>
      </c>
      <c r="CD38" s="166" t="e">
        <f t="shared" si="42"/>
        <v>#VALUE!</v>
      </c>
      <c r="CE38" s="166" t="e">
        <f t="shared" si="42"/>
        <v>#VALUE!</v>
      </c>
      <c r="CF38" s="166" t="e">
        <f t="shared" si="42"/>
        <v>#VALUE!</v>
      </c>
      <c r="CG38" s="166" t="e">
        <f t="shared" si="42"/>
        <v>#VALUE!</v>
      </c>
      <c r="CH38" s="166" t="e">
        <f t="shared" si="42"/>
        <v>#VALUE!</v>
      </c>
      <c r="CJ38" s="168" t="e">
        <f>BT38*'CT Market Penetration Worksheet'!$F$10</f>
        <v>#VALUE!</v>
      </c>
      <c r="CK38" s="168" t="e">
        <f>BU38*'CT Market Penetration Worksheet'!$F$10</f>
        <v>#VALUE!</v>
      </c>
      <c r="CL38" s="168" t="e">
        <f>BV38*'CT Market Penetration Worksheet'!$F$10</f>
        <v>#VALUE!</v>
      </c>
      <c r="CM38" s="168" t="e">
        <f>BW38*'CT Market Penetration Worksheet'!$F$16</f>
        <v>#VALUE!</v>
      </c>
      <c r="CN38" s="168" t="e">
        <f>BX38*'CT Market Penetration Worksheet'!$F$16</f>
        <v>#VALUE!</v>
      </c>
      <c r="CO38" s="168" t="e">
        <f>BY38*'CT Market Penetration Worksheet'!$F$16</f>
        <v>#VALUE!</v>
      </c>
      <c r="CP38" s="168" t="e">
        <f>BZ38*'CT Market Penetration Worksheet'!$F$22</f>
        <v>#VALUE!</v>
      </c>
      <c r="CQ38" s="168" t="e">
        <f>CA38*'CT Market Penetration Worksheet'!$F$22</f>
        <v>#VALUE!</v>
      </c>
      <c r="CR38" s="168" t="e">
        <f>CB38*'CT Market Penetration Worksheet'!$F$22</f>
        <v>#VALUE!</v>
      </c>
      <c r="CS38" s="168" t="e">
        <f>CC38*'CT Market Penetration Worksheet'!$F$28</f>
        <v>#VALUE!</v>
      </c>
      <c r="CT38" s="168" t="e">
        <f>CD38*'CT Market Penetration Worksheet'!$F$28</f>
        <v>#VALUE!</v>
      </c>
      <c r="CU38" s="168" t="e">
        <f>CE38*'CT Market Penetration Worksheet'!$F$28</f>
        <v>#VALUE!</v>
      </c>
      <c r="CV38" s="168" t="e">
        <f t="shared" si="26"/>
        <v>#VALUE!</v>
      </c>
      <c r="CW38" s="168" t="e">
        <f t="shared" si="27"/>
        <v>#VALUE!</v>
      </c>
      <c r="CX38" s="168" t="e">
        <f t="shared" si="28"/>
        <v>#VALUE!</v>
      </c>
      <c r="CZ38" s="281" t="e">
        <f t="shared" si="29"/>
        <v>#VALUE!</v>
      </c>
      <c r="DA38" s="281" t="e">
        <f t="shared" si="30"/>
        <v>#VALUE!</v>
      </c>
      <c r="DB38" s="281" t="e">
        <f t="shared" si="30"/>
        <v>#VALUE!</v>
      </c>
      <c r="DC38" s="281" t="e">
        <f t="shared" si="30"/>
        <v>#VALUE!</v>
      </c>
      <c r="DD38" s="281" t="e">
        <f t="shared" si="30"/>
        <v>#VALUE!</v>
      </c>
      <c r="DF38" s="281" t="e">
        <f t="shared" si="31"/>
        <v>#VALUE!</v>
      </c>
      <c r="DG38" s="281" t="e">
        <f t="shared" si="32"/>
        <v>#VALUE!</v>
      </c>
      <c r="DH38" s="281" t="e">
        <f t="shared" si="33"/>
        <v>#VALUE!</v>
      </c>
      <c r="DI38" s="281" t="e">
        <f t="shared" si="34"/>
        <v>#VALUE!</v>
      </c>
      <c r="DJ38" s="281" t="e">
        <f t="shared" si="35"/>
        <v>#VALUE!</v>
      </c>
    </row>
    <row r="39" spans="1:114" s="281" customFormat="1" ht="15" thickBot="1" x14ac:dyDescent="0.4">
      <c r="A39" s="278">
        <f t="shared" si="36"/>
        <v>19</v>
      </c>
      <c r="B39" s="279">
        <f t="shared" si="17"/>
        <v>0</v>
      </c>
      <c r="C39" s="279">
        <f t="shared" si="43"/>
        <v>0</v>
      </c>
      <c r="D39" s="279">
        <f t="shared" si="18"/>
        <v>0</v>
      </c>
      <c r="E39" s="279">
        <f t="shared" si="43"/>
        <v>0</v>
      </c>
      <c r="F39" s="279">
        <f t="shared" si="43"/>
        <v>0</v>
      </c>
      <c r="G39" s="279">
        <f t="shared" si="19"/>
        <v>0</v>
      </c>
      <c r="H39" s="279">
        <f t="shared" si="43"/>
        <v>0</v>
      </c>
      <c r="I39" s="279">
        <f t="shared" si="43"/>
        <v>0</v>
      </c>
      <c r="J39" s="279">
        <f t="shared" si="20"/>
        <v>0</v>
      </c>
      <c r="K39" s="279">
        <f t="shared" si="43"/>
        <v>0</v>
      </c>
      <c r="L39" s="279">
        <f t="shared" si="43"/>
        <v>0</v>
      </c>
      <c r="M39" s="279">
        <f t="shared" si="21"/>
        <v>0</v>
      </c>
      <c r="N39" s="279">
        <f t="shared" si="43"/>
        <v>0</v>
      </c>
      <c r="O39" s="279">
        <f t="shared" si="43"/>
        <v>0</v>
      </c>
      <c r="P39" s="279">
        <f t="shared" si="22"/>
        <v>0</v>
      </c>
      <c r="Q39" s="166">
        <f t="shared" si="37"/>
        <v>0</v>
      </c>
      <c r="R39" s="280">
        <f t="shared" si="47"/>
        <v>0</v>
      </c>
      <c r="S39" s="166">
        <f t="shared" si="47"/>
        <v>0</v>
      </c>
      <c r="T39" s="166">
        <f t="shared" si="47"/>
        <v>0</v>
      </c>
      <c r="U39" s="166">
        <f t="shared" si="47"/>
        <v>0</v>
      </c>
      <c r="V39" s="166">
        <f t="shared" si="47"/>
        <v>0</v>
      </c>
      <c r="W39" s="166" t="e">
        <f t="shared" si="47"/>
        <v>#VALUE!</v>
      </c>
      <c r="X39" s="166" t="e">
        <f t="shared" si="47"/>
        <v>#VALUE!</v>
      </c>
      <c r="Y39" s="166" t="e">
        <f t="shared" si="47"/>
        <v>#VALUE!</v>
      </c>
      <c r="Z39" s="166">
        <f t="shared" si="47"/>
        <v>0</v>
      </c>
      <c r="AA39" s="166">
        <f t="shared" si="47"/>
        <v>0</v>
      </c>
      <c r="AB39" s="166">
        <f t="shared" si="47"/>
        <v>0</v>
      </c>
      <c r="AC39" s="166">
        <f t="shared" si="47"/>
        <v>0</v>
      </c>
      <c r="AD39" s="166">
        <f t="shared" si="47"/>
        <v>0</v>
      </c>
      <c r="AE39" s="166">
        <f t="shared" si="47"/>
        <v>0</v>
      </c>
      <c r="AF39" s="166" t="e">
        <f t="shared" si="47"/>
        <v>#VALUE!</v>
      </c>
      <c r="AG39" s="166" t="e">
        <f t="shared" si="47"/>
        <v>#VALUE!</v>
      </c>
      <c r="AH39" s="166" t="e">
        <f t="shared" si="47"/>
        <v>#VALUE!</v>
      </c>
      <c r="AI39" s="166">
        <f t="shared" si="47"/>
        <v>0</v>
      </c>
      <c r="AJ39" s="166">
        <f t="shared" si="47"/>
        <v>0</v>
      </c>
      <c r="AK39" s="166">
        <f t="shared" si="47"/>
        <v>0</v>
      </c>
      <c r="AL39" s="166">
        <f t="shared" si="47"/>
        <v>0</v>
      </c>
      <c r="AM39" s="166">
        <f t="shared" si="47"/>
        <v>0</v>
      </c>
      <c r="AN39" s="166">
        <f t="shared" si="47"/>
        <v>0</v>
      </c>
      <c r="AO39" s="166" t="e">
        <f t="shared" si="47"/>
        <v>#VALUE!</v>
      </c>
      <c r="AP39" s="166" t="e">
        <f t="shared" si="47"/>
        <v>#VALUE!</v>
      </c>
      <c r="AQ39" s="166" t="e">
        <f t="shared" si="47"/>
        <v>#VALUE!</v>
      </c>
      <c r="AR39" s="166">
        <f t="shared" si="24"/>
        <v>0</v>
      </c>
      <c r="AS39" s="166">
        <f t="shared" si="4"/>
        <v>0</v>
      </c>
      <c r="AT39" s="166">
        <f t="shared" si="4"/>
        <v>0</v>
      </c>
      <c r="AU39" s="166">
        <f t="shared" si="5"/>
        <v>0</v>
      </c>
      <c r="AV39" s="166">
        <f t="shared" si="5"/>
        <v>0</v>
      </c>
      <c r="AW39" s="166">
        <f t="shared" si="5"/>
        <v>0</v>
      </c>
      <c r="AX39" s="166" t="e">
        <f t="shared" si="6"/>
        <v>#VALUE!</v>
      </c>
      <c r="AY39" s="166" t="e">
        <f t="shared" si="6"/>
        <v>#VALUE!</v>
      </c>
      <c r="AZ39" s="166" t="e">
        <f t="shared" si="6"/>
        <v>#VALUE!</v>
      </c>
      <c r="BA39" s="166">
        <f t="shared" si="7"/>
        <v>0</v>
      </c>
      <c r="BB39" s="166">
        <f t="shared" si="7"/>
        <v>0</v>
      </c>
      <c r="BC39" s="166">
        <f t="shared" si="7"/>
        <v>0</v>
      </c>
      <c r="BD39" s="166">
        <f t="shared" si="8"/>
        <v>0</v>
      </c>
      <c r="BE39" s="166">
        <f t="shared" si="8"/>
        <v>0</v>
      </c>
      <c r="BF39" s="166">
        <f t="shared" si="8"/>
        <v>0</v>
      </c>
      <c r="BG39" s="166" t="e">
        <f t="shared" si="9"/>
        <v>#VALUE!</v>
      </c>
      <c r="BH39" s="166" t="e">
        <f t="shared" si="9"/>
        <v>#VALUE!</v>
      </c>
      <c r="BI39" s="166" t="e">
        <f t="shared" si="9"/>
        <v>#VALUE!</v>
      </c>
      <c r="BJ39" s="166">
        <f t="shared" si="10"/>
        <v>0</v>
      </c>
      <c r="BK39" s="166">
        <f t="shared" si="10"/>
        <v>0</v>
      </c>
      <c r="BL39" s="166">
        <f t="shared" si="10"/>
        <v>0</v>
      </c>
      <c r="BM39" s="166">
        <f t="shared" si="11"/>
        <v>0</v>
      </c>
      <c r="BN39" s="166">
        <f t="shared" si="11"/>
        <v>0</v>
      </c>
      <c r="BO39" s="166">
        <f t="shared" si="11"/>
        <v>0</v>
      </c>
      <c r="BP39" s="166" t="e">
        <f t="shared" si="12"/>
        <v>#VALUE!</v>
      </c>
      <c r="BQ39" s="166" t="e">
        <f t="shared" si="12"/>
        <v>#VALUE!</v>
      </c>
      <c r="BR39" s="166" t="e">
        <f t="shared" si="12"/>
        <v>#VALUE!</v>
      </c>
      <c r="BT39" s="166" t="e">
        <f t="shared" si="25"/>
        <v>#VALUE!</v>
      </c>
      <c r="BU39" s="166" t="e">
        <f t="shared" si="25"/>
        <v>#VALUE!</v>
      </c>
      <c r="BV39" s="166" t="e">
        <f t="shared" si="42"/>
        <v>#VALUE!</v>
      </c>
      <c r="BW39" s="166" t="e">
        <f t="shared" si="42"/>
        <v>#VALUE!</v>
      </c>
      <c r="BX39" s="166" t="e">
        <f t="shared" si="42"/>
        <v>#VALUE!</v>
      </c>
      <c r="BY39" s="166" t="e">
        <f t="shared" si="42"/>
        <v>#VALUE!</v>
      </c>
      <c r="BZ39" s="166" t="e">
        <f t="shared" si="42"/>
        <v>#VALUE!</v>
      </c>
      <c r="CA39" s="166" t="e">
        <f t="shared" si="42"/>
        <v>#VALUE!</v>
      </c>
      <c r="CB39" s="166" t="e">
        <f t="shared" si="42"/>
        <v>#VALUE!</v>
      </c>
      <c r="CC39" s="166" t="e">
        <f t="shared" si="42"/>
        <v>#VALUE!</v>
      </c>
      <c r="CD39" s="166" t="e">
        <f t="shared" si="42"/>
        <v>#VALUE!</v>
      </c>
      <c r="CE39" s="166" t="e">
        <f t="shared" si="42"/>
        <v>#VALUE!</v>
      </c>
      <c r="CF39" s="166" t="e">
        <f t="shared" si="42"/>
        <v>#VALUE!</v>
      </c>
      <c r="CG39" s="166" t="e">
        <f t="shared" si="42"/>
        <v>#VALUE!</v>
      </c>
      <c r="CH39" s="166" t="e">
        <f t="shared" si="42"/>
        <v>#VALUE!</v>
      </c>
      <c r="CJ39" s="168" t="e">
        <f>BT39*'CT Market Penetration Worksheet'!$F$10</f>
        <v>#VALUE!</v>
      </c>
      <c r="CK39" s="168" t="e">
        <f>BU39*'CT Market Penetration Worksheet'!$F$10</f>
        <v>#VALUE!</v>
      </c>
      <c r="CL39" s="168" t="e">
        <f>BV39*'CT Market Penetration Worksheet'!$F$10</f>
        <v>#VALUE!</v>
      </c>
      <c r="CM39" s="168" t="e">
        <f>BW39*'CT Market Penetration Worksheet'!$F$16</f>
        <v>#VALUE!</v>
      </c>
      <c r="CN39" s="168" t="e">
        <f>BX39*'CT Market Penetration Worksheet'!$F$16</f>
        <v>#VALUE!</v>
      </c>
      <c r="CO39" s="168" t="e">
        <f>BY39*'CT Market Penetration Worksheet'!$F$16</f>
        <v>#VALUE!</v>
      </c>
      <c r="CP39" s="168" t="e">
        <f>BZ39*'CT Market Penetration Worksheet'!$F$22</f>
        <v>#VALUE!</v>
      </c>
      <c r="CQ39" s="168" t="e">
        <f>CA39*'CT Market Penetration Worksheet'!$F$22</f>
        <v>#VALUE!</v>
      </c>
      <c r="CR39" s="168" t="e">
        <f>CB39*'CT Market Penetration Worksheet'!$F$22</f>
        <v>#VALUE!</v>
      </c>
      <c r="CS39" s="168" t="e">
        <f>CC39*'CT Market Penetration Worksheet'!$F$28</f>
        <v>#VALUE!</v>
      </c>
      <c r="CT39" s="168" t="e">
        <f>CD39*'CT Market Penetration Worksheet'!$F$28</f>
        <v>#VALUE!</v>
      </c>
      <c r="CU39" s="168" t="e">
        <f>CE39*'CT Market Penetration Worksheet'!$F$28</f>
        <v>#VALUE!</v>
      </c>
      <c r="CV39" s="168" t="e">
        <f t="shared" si="26"/>
        <v>#VALUE!</v>
      </c>
      <c r="CW39" s="168" t="e">
        <f t="shared" si="27"/>
        <v>#VALUE!</v>
      </c>
      <c r="CX39" s="168" t="e">
        <f t="shared" si="28"/>
        <v>#VALUE!</v>
      </c>
      <c r="CZ39" s="281" t="e">
        <f t="shared" si="29"/>
        <v>#VALUE!</v>
      </c>
      <c r="DA39" s="281" t="e">
        <f t="shared" si="30"/>
        <v>#VALUE!</v>
      </c>
      <c r="DB39" s="281" t="e">
        <f t="shared" si="30"/>
        <v>#VALUE!</v>
      </c>
      <c r="DC39" s="281" t="e">
        <f t="shared" si="30"/>
        <v>#VALUE!</v>
      </c>
      <c r="DD39" s="281" t="e">
        <f t="shared" si="30"/>
        <v>#VALUE!</v>
      </c>
      <c r="DF39" s="281" t="e">
        <f t="shared" si="31"/>
        <v>#VALUE!</v>
      </c>
      <c r="DG39" s="281" t="e">
        <f t="shared" si="32"/>
        <v>#VALUE!</v>
      </c>
      <c r="DH39" s="281" t="e">
        <f t="shared" si="33"/>
        <v>#VALUE!</v>
      </c>
      <c r="DI39" s="281" t="e">
        <f t="shared" si="34"/>
        <v>#VALUE!</v>
      </c>
      <c r="DJ39" s="281" t="e">
        <f t="shared" si="35"/>
        <v>#VALUE!</v>
      </c>
    </row>
    <row r="40" spans="1:114" s="171" customFormat="1" ht="15" thickBot="1" x14ac:dyDescent="0.4">
      <c r="A40" s="170">
        <f t="shared" si="36"/>
        <v>20</v>
      </c>
      <c r="B40" s="154">
        <f t="shared" si="17"/>
        <v>0</v>
      </c>
      <c r="C40" s="154">
        <f t="shared" si="43"/>
        <v>0</v>
      </c>
      <c r="D40" s="154">
        <f t="shared" si="18"/>
        <v>0</v>
      </c>
      <c r="E40" s="154">
        <f t="shared" si="43"/>
        <v>0</v>
      </c>
      <c r="F40" s="154">
        <f t="shared" si="43"/>
        <v>0</v>
      </c>
      <c r="G40" s="154">
        <f t="shared" si="19"/>
        <v>0</v>
      </c>
      <c r="H40" s="154">
        <f t="shared" si="43"/>
        <v>0</v>
      </c>
      <c r="I40" s="154">
        <f t="shared" si="43"/>
        <v>0</v>
      </c>
      <c r="J40" s="154">
        <f t="shared" si="20"/>
        <v>0</v>
      </c>
      <c r="K40" s="154">
        <f t="shared" si="43"/>
        <v>0</v>
      </c>
      <c r="L40" s="154">
        <f t="shared" si="43"/>
        <v>0</v>
      </c>
      <c r="M40" s="154">
        <f t="shared" si="21"/>
        <v>0</v>
      </c>
      <c r="N40" s="154">
        <f t="shared" si="43"/>
        <v>0</v>
      </c>
      <c r="O40" s="154">
        <f t="shared" si="43"/>
        <v>0</v>
      </c>
      <c r="P40" s="154">
        <f t="shared" si="22"/>
        <v>0</v>
      </c>
      <c r="Q40" s="158">
        <f t="shared" si="37"/>
        <v>0</v>
      </c>
      <c r="R40" s="157">
        <f t="shared" si="47"/>
        <v>0</v>
      </c>
      <c r="S40" s="158">
        <f t="shared" si="47"/>
        <v>0</v>
      </c>
      <c r="T40" s="158">
        <f t="shared" si="47"/>
        <v>0</v>
      </c>
      <c r="U40" s="158">
        <f t="shared" si="47"/>
        <v>0</v>
      </c>
      <c r="V40" s="158">
        <f t="shared" si="47"/>
        <v>0</v>
      </c>
      <c r="W40" s="158" t="e">
        <f t="shared" si="47"/>
        <v>#VALUE!</v>
      </c>
      <c r="X40" s="158" t="e">
        <f t="shared" si="47"/>
        <v>#VALUE!</v>
      </c>
      <c r="Y40" s="158" t="e">
        <f t="shared" si="47"/>
        <v>#VALUE!</v>
      </c>
      <c r="Z40" s="158">
        <f t="shared" si="47"/>
        <v>0</v>
      </c>
      <c r="AA40" s="158">
        <f t="shared" si="47"/>
        <v>0</v>
      </c>
      <c r="AB40" s="158">
        <f t="shared" si="47"/>
        <v>0</v>
      </c>
      <c r="AC40" s="158">
        <f t="shared" si="47"/>
        <v>0</v>
      </c>
      <c r="AD40" s="158">
        <f t="shared" si="47"/>
        <v>0</v>
      </c>
      <c r="AE40" s="158">
        <f t="shared" si="47"/>
        <v>0</v>
      </c>
      <c r="AF40" s="158" t="e">
        <f t="shared" si="47"/>
        <v>#VALUE!</v>
      </c>
      <c r="AG40" s="158" t="e">
        <f t="shared" si="47"/>
        <v>#VALUE!</v>
      </c>
      <c r="AH40" s="158" t="e">
        <f t="shared" si="47"/>
        <v>#VALUE!</v>
      </c>
      <c r="AI40" s="158">
        <f t="shared" si="47"/>
        <v>0</v>
      </c>
      <c r="AJ40" s="158">
        <f t="shared" si="47"/>
        <v>0</v>
      </c>
      <c r="AK40" s="158">
        <f t="shared" si="47"/>
        <v>0</v>
      </c>
      <c r="AL40" s="158">
        <f t="shared" si="47"/>
        <v>0</v>
      </c>
      <c r="AM40" s="158">
        <f t="shared" si="47"/>
        <v>0</v>
      </c>
      <c r="AN40" s="158">
        <f t="shared" si="47"/>
        <v>0</v>
      </c>
      <c r="AO40" s="158" t="e">
        <f t="shared" si="47"/>
        <v>#VALUE!</v>
      </c>
      <c r="AP40" s="158" t="e">
        <f t="shared" si="47"/>
        <v>#VALUE!</v>
      </c>
      <c r="AQ40" s="158" t="e">
        <f t="shared" si="47"/>
        <v>#VALUE!</v>
      </c>
      <c r="AR40" s="158">
        <f t="shared" si="24"/>
        <v>0</v>
      </c>
      <c r="AS40" s="158">
        <f t="shared" si="4"/>
        <v>0</v>
      </c>
      <c r="AT40" s="158">
        <f t="shared" si="4"/>
        <v>0</v>
      </c>
      <c r="AU40" s="158">
        <f t="shared" si="5"/>
        <v>0</v>
      </c>
      <c r="AV40" s="158">
        <f t="shared" si="5"/>
        <v>0</v>
      </c>
      <c r="AW40" s="158">
        <f t="shared" si="5"/>
        <v>0</v>
      </c>
      <c r="AX40" s="158" t="e">
        <f t="shared" si="6"/>
        <v>#VALUE!</v>
      </c>
      <c r="AY40" s="158" t="e">
        <f t="shared" si="6"/>
        <v>#VALUE!</v>
      </c>
      <c r="AZ40" s="158" t="e">
        <f t="shared" si="6"/>
        <v>#VALUE!</v>
      </c>
      <c r="BA40" s="158">
        <f t="shared" si="7"/>
        <v>0</v>
      </c>
      <c r="BB40" s="158">
        <f t="shared" si="7"/>
        <v>0</v>
      </c>
      <c r="BC40" s="158">
        <f t="shared" si="7"/>
        <v>0</v>
      </c>
      <c r="BD40" s="158">
        <f t="shared" si="8"/>
        <v>0</v>
      </c>
      <c r="BE40" s="158">
        <f t="shared" si="8"/>
        <v>0</v>
      </c>
      <c r="BF40" s="158">
        <f t="shared" si="8"/>
        <v>0</v>
      </c>
      <c r="BG40" s="158" t="e">
        <f t="shared" si="9"/>
        <v>#VALUE!</v>
      </c>
      <c r="BH40" s="158" t="e">
        <f t="shared" si="9"/>
        <v>#VALUE!</v>
      </c>
      <c r="BI40" s="158" t="e">
        <f t="shared" si="9"/>
        <v>#VALUE!</v>
      </c>
      <c r="BJ40" s="158">
        <f t="shared" si="10"/>
        <v>0</v>
      </c>
      <c r="BK40" s="158">
        <f t="shared" si="10"/>
        <v>0</v>
      </c>
      <c r="BL40" s="158">
        <f t="shared" si="10"/>
        <v>0</v>
      </c>
      <c r="BM40" s="158">
        <f t="shared" si="11"/>
        <v>0</v>
      </c>
      <c r="BN40" s="158">
        <f t="shared" si="11"/>
        <v>0</v>
      </c>
      <c r="BO40" s="158">
        <f t="shared" si="11"/>
        <v>0</v>
      </c>
      <c r="BP40" s="158" t="e">
        <f t="shared" si="12"/>
        <v>#VALUE!</v>
      </c>
      <c r="BQ40" s="158" t="e">
        <f t="shared" si="12"/>
        <v>#VALUE!</v>
      </c>
      <c r="BR40" s="158" t="e">
        <f t="shared" si="12"/>
        <v>#VALUE!</v>
      </c>
      <c r="BT40" s="158" t="e">
        <f t="shared" si="25"/>
        <v>#VALUE!</v>
      </c>
      <c r="BU40" s="158" t="e">
        <f t="shared" si="25"/>
        <v>#VALUE!</v>
      </c>
      <c r="BV40" s="158" t="e">
        <f t="shared" ref="BV40:CH50" si="48">(BV$6+((BV$5-BV$6)/(1+EXP((($A40-BV$8)/BV$7)))))*$M40</f>
        <v>#VALUE!</v>
      </c>
      <c r="BW40" s="158" t="e">
        <f t="shared" si="48"/>
        <v>#VALUE!</v>
      </c>
      <c r="BX40" s="158" t="e">
        <f t="shared" si="48"/>
        <v>#VALUE!</v>
      </c>
      <c r="BY40" s="158" t="e">
        <f t="shared" si="48"/>
        <v>#VALUE!</v>
      </c>
      <c r="BZ40" s="158" t="e">
        <f t="shared" si="48"/>
        <v>#VALUE!</v>
      </c>
      <c r="CA40" s="158" t="e">
        <f t="shared" si="48"/>
        <v>#VALUE!</v>
      </c>
      <c r="CB40" s="158" t="e">
        <f t="shared" si="48"/>
        <v>#VALUE!</v>
      </c>
      <c r="CC40" s="158" t="e">
        <f t="shared" si="48"/>
        <v>#VALUE!</v>
      </c>
      <c r="CD40" s="158" t="e">
        <f t="shared" si="48"/>
        <v>#VALUE!</v>
      </c>
      <c r="CE40" s="158" t="e">
        <f t="shared" si="48"/>
        <v>#VALUE!</v>
      </c>
      <c r="CF40" s="158" t="e">
        <f t="shared" si="48"/>
        <v>#VALUE!</v>
      </c>
      <c r="CG40" s="158" t="e">
        <f t="shared" si="48"/>
        <v>#VALUE!</v>
      </c>
      <c r="CH40" s="158" t="e">
        <f t="shared" si="48"/>
        <v>#VALUE!</v>
      </c>
      <c r="CJ40" s="164" t="e">
        <f>BT40*'CT Market Penetration Worksheet'!$F$10</f>
        <v>#VALUE!</v>
      </c>
      <c r="CK40" s="164" t="e">
        <f>BU40*'CT Market Penetration Worksheet'!$F$10</f>
        <v>#VALUE!</v>
      </c>
      <c r="CL40" s="164" t="e">
        <f>BV40*'CT Market Penetration Worksheet'!$F$10</f>
        <v>#VALUE!</v>
      </c>
      <c r="CM40" s="164" t="e">
        <f>BW40*'CT Market Penetration Worksheet'!$F$16</f>
        <v>#VALUE!</v>
      </c>
      <c r="CN40" s="164" t="e">
        <f>BX40*'CT Market Penetration Worksheet'!$F$16</f>
        <v>#VALUE!</v>
      </c>
      <c r="CO40" s="164" t="e">
        <f>BY40*'CT Market Penetration Worksheet'!$F$16</f>
        <v>#VALUE!</v>
      </c>
      <c r="CP40" s="164" t="e">
        <f>BZ40*'CT Market Penetration Worksheet'!$F$22</f>
        <v>#VALUE!</v>
      </c>
      <c r="CQ40" s="164" t="e">
        <f>CA40*'CT Market Penetration Worksheet'!$F$22</f>
        <v>#VALUE!</v>
      </c>
      <c r="CR40" s="164" t="e">
        <f>CB40*'CT Market Penetration Worksheet'!$F$22</f>
        <v>#VALUE!</v>
      </c>
      <c r="CS40" s="164" t="e">
        <f>CC40*'CT Market Penetration Worksheet'!$F$28</f>
        <v>#VALUE!</v>
      </c>
      <c r="CT40" s="164" t="e">
        <f>CD40*'CT Market Penetration Worksheet'!$F$28</f>
        <v>#VALUE!</v>
      </c>
      <c r="CU40" s="164" t="e">
        <f>CE40*'CT Market Penetration Worksheet'!$F$28</f>
        <v>#VALUE!</v>
      </c>
      <c r="CV40" s="164" t="e">
        <f t="shared" si="26"/>
        <v>#VALUE!</v>
      </c>
      <c r="CW40" s="164" t="e">
        <f t="shared" si="27"/>
        <v>#VALUE!</v>
      </c>
      <c r="CX40" s="164" t="e">
        <f t="shared" si="28"/>
        <v>#VALUE!</v>
      </c>
      <c r="CZ40" s="171" t="e">
        <f t="shared" si="29"/>
        <v>#VALUE!</v>
      </c>
      <c r="DA40" s="171" t="e">
        <f t="shared" si="30"/>
        <v>#VALUE!</v>
      </c>
      <c r="DB40" s="171" t="e">
        <f t="shared" si="30"/>
        <v>#VALUE!</v>
      </c>
      <c r="DC40" s="171" t="e">
        <f t="shared" si="30"/>
        <v>#VALUE!</v>
      </c>
      <c r="DD40" s="171" t="e">
        <f t="shared" si="30"/>
        <v>#VALUE!</v>
      </c>
      <c r="DF40" s="171" t="e">
        <f t="shared" si="31"/>
        <v>#VALUE!</v>
      </c>
      <c r="DG40" s="171" t="e">
        <f t="shared" si="32"/>
        <v>#VALUE!</v>
      </c>
      <c r="DH40" s="171" t="e">
        <f t="shared" si="33"/>
        <v>#VALUE!</v>
      </c>
      <c r="DI40" s="171" t="e">
        <f t="shared" si="34"/>
        <v>#VALUE!</v>
      </c>
      <c r="DJ40" s="171" t="e">
        <f t="shared" si="35"/>
        <v>#VALUE!</v>
      </c>
    </row>
    <row r="41" spans="1:114" s="281" customFormat="1" x14ac:dyDescent="0.35">
      <c r="A41" s="278">
        <f t="shared" si="36"/>
        <v>21</v>
      </c>
      <c r="B41" s="279">
        <f t="shared" si="17"/>
        <v>0</v>
      </c>
      <c r="C41" s="279">
        <f t="shared" si="43"/>
        <v>0</v>
      </c>
      <c r="D41" s="279">
        <f t="shared" si="18"/>
        <v>0</v>
      </c>
      <c r="E41" s="279">
        <f t="shared" si="43"/>
        <v>0</v>
      </c>
      <c r="F41" s="279">
        <f t="shared" si="43"/>
        <v>0</v>
      </c>
      <c r="G41" s="279">
        <f t="shared" si="19"/>
        <v>0</v>
      </c>
      <c r="H41" s="279">
        <f t="shared" si="43"/>
        <v>0</v>
      </c>
      <c r="I41" s="279">
        <f t="shared" si="43"/>
        <v>0</v>
      </c>
      <c r="J41" s="279">
        <f t="shared" si="20"/>
        <v>0</v>
      </c>
      <c r="K41" s="279">
        <f t="shared" si="43"/>
        <v>0</v>
      </c>
      <c r="L41" s="279">
        <f t="shared" si="43"/>
        <v>0</v>
      </c>
      <c r="M41" s="279">
        <f t="shared" si="21"/>
        <v>0</v>
      </c>
      <c r="N41" s="279">
        <f t="shared" si="43"/>
        <v>0</v>
      </c>
      <c r="O41" s="279">
        <f t="shared" si="43"/>
        <v>0</v>
      </c>
      <c r="P41" s="279">
        <f t="shared" si="22"/>
        <v>0</v>
      </c>
      <c r="Q41" s="166">
        <f t="shared" si="37"/>
        <v>0</v>
      </c>
      <c r="R41" s="280">
        <f t="shared" si="47"/>
        <v>0</v>
      </c>
      <c r="S41" s="166">
        <f t="shared" si="47"/>
        <v>0</v>
      </c>
      <c r="T41" s="166">
        <f t="shared" si="47"/>
        <v>0</v>
      </c>
      <c r="U41" s="166">
        <f t="shared" si="47"/>
        <v>0</v>
      </c>
      <c r="V41" s="166">
        <f t="shared" si="47"/>
        <v>0</v>
      </c>
      <c r="W41" s="166" t="e">
        <f t="shared" si="47"/>
        <v>#VALUE!</v>
      </c>
      <c r="X41" s="166" t="e">
        <f t="shared" si="47"/>
        <v>#VALUE!</v>
      </c>
      <c r="Y41" s="166" t="e">
        <f t="shared" si="47"/>
        <v>#VALUE!</v>
      </c>
      <c r="Z41" s="166">
        <f t="shared" si="47"/>
        <v>0</v>
      </c>
      <c r="AA41" s="166">
        <f t="shared" si="47"/>
        <v>0</v>
      </c>
      <c r="AB41" s="166">
        <f t="shared" si="47"/>
        <v>0</v>
      </c>
      <c r="AC41" s="166">
        <f t="shared" si="47"/>
        <v>0</v>
      </c>
      <c r="AD41" s="166">
        <f t="shared" si="47"/>
        <v>0</v>
      </c>
      <c r="AE41" s="166">
        <f t="shared" si="47"/>
        <v>0</v>
      </c>
      <c r="AF41" s="166" t="e">
        <f t="shared" si="47"/>
        <v>#VALUE!</v>
      </c>
      <c r="AG41" s="166" t="e">
        <f t="shared" si="47"/>
        <v>#VALUE!</v>
      </c>
      <c r="AH41" s="166" t="e">
        <f t="shared" si="47"/>
        <v>#VALUE!</v>
      </c>
      <c r="AI41" s="166">
        <f t="shared" si="47"/>
        <v>0</v>
      </c>
      <c r="AJ41" s="166">
        <f t="shared" si="47"/>
        <v>0</v>
      </c>
      <c r="AK41" s="166">
        <f t="shared" si="47"/>
        <v>0</v>
      </c>
      <c r="AL41" s="166">
        <f t="shared" si="47"/>
        <v>0</v>
      </c>
      <c r="AM41" s="166">
        <f t="shared" si="47"/>
        <v>0</v>
      </c>
      <c r="AN41" s="166">
        <f t="shared" si="47"/>
        <v>0</v>
      </c>
      <c r="AO41" s="166" t="e">
        <f t="shared" si="47"/>
        <v>#VALUE!</v>
      </c>
      <c r="AP41" s="166" t="e">
        <f t="shared" si="47"/>
        <v>#VALUE!</v>
      </c>
      <c r="AQ41" s="166" t="e">
        <f t="shared" si="47"/>
        <v>#VALUE!</v>
      </c>
      <c r="AR41" s="166">
        <f t="shared" si="24"/>
        <v>0</v>
      </c>
      <c r="AS41" s="166">
        <f t="shared" si="4"/>
        <v>0</v>
      </c>
      <c r="AT41" s="166">
        <f t="shared" si="4"/>
        <v>0</v>
      </c>
      <c r="AU41" s="166">
        <f t="shared" si="5"/>
        <v>0</v>
      </c>
      <c r="AV41" s="166">
        <f t="shared" si="5"/>
        <v>0</v>
      </c>
      <c r="AW41" s="166">
        <f t="shared" si="5"/>
        <v>0</v>
      </c>
      <c r="AX41" s="166" t="e">
        <f t="shared" si="6"/>
        <v>#VALUE!</v>
      </c>
      <c r="AY41" s="166" t="e">
        <f t="shared" si="6"/>
        <v>#VALUE!</v>
      </c>
      <c r="AZ41" s="166" t="e">
        <f t="shared" si="6"/>
        <v>#VALUE!</v>
      </c>
      <c r="BA41" s="166">
        <f t="shared" si="7"/>
        <v>0</v>
      </c>
      <c r="BB41" s="166">
        <f t="shared" si="7"/>
        <v>0</v>
      </c>
      <c r="BC41" s="166">
        <f t="shared" si="7"/>
        <v>0</v>
      </c>
      <c r="BD41" s="166">
        <f t="shared" si="8"/>
        <v>0</v>
      </c>
      <c r="BE41" s="166">
        <f t="shared" si="8"/>
        <v>0</v>
      </c>
      <c r="BF41" s="166">
        <f t="shared" si="8"/>
        <v>0</v>
      </c>
      <c r="BG41" s="166" t="e">
        <f t="shared" si="9"/>
        <v>#VALUE!</v>
      </c>
      <c r="BH41" s="166" t="e">
        <f t="shared" si="9"/>
        <v>#VALUE!</v>
      </c>
      <c r="BI41" s="166" t="e">
        <f t="shared" si="9"/>
        <v>#VALUE!</v>
      </c>
      <c r="BJ41" s="166">
        <f t="shared" si="10"/>
        <v>0</v>
      </c>
      <c r="BK41" s="166">
        <f t="shared" si="10"/>
        <v>0</v>
      </c>
      <c r="BL41" s="166">
        <f t="shared" si="10"/>
        <v>0</v>
      </c>
      <c r="BM41" s="166">
        <f t="shared" si="11"/>
        <v>0</v>
      </c>
      <c r="BN41" s="166">
        <f t="shared" si="11"/>
        <v>0</v>
      </c>
      <c r="BO41" s="166">
        <f t="shared" si="11"/>
        <v>0</v>
      </c>
      <c r="BP41" s="166" t="e">
        <f t="shared" si="12"/>
        <v>#VALUE!</v>
      </c>
      <c r="BQ41" s="166" t="e">
        <f t="shared" si="12"/>
        <v>#VALUE!</v>
      </c>
      <c r="BR41" s="166" t="e">
        <f t="shared" si="12"/>
        <v>#VALUE!</v>
      </c>
      <c r="BT41" s="166" t="e">
        <f t="shared" si="25"/>
        <v>#VALUE!</v>
      </c>
      <c r="BU41" s="166" t="e">
        <f t="shared" si="25"/>
        <v>#VALUE!</v>
      </c>
      <c r="BV41" s="166" t="e">
        <f t="shared" si="48"/>
        <v>#VALUE!</v>
      </c>
      <c r="BW41" s="166" t="e">
        <f t="shared" si="48"/>
        <v>#VALUE!</v>
      </c>
      <c r="BX41" s="166" t="e">
        <f t="shared" si="48"/>
        <v>#VALUE!</v>
      </c>
      <c r="BY41" s="166" t="e">
        <f t="shared" si="48"/>
        <v>#VALUE!</v>
      </c>
      <c r="BZ41" s="166" t="e">
        <f t="shared" si="48"/>
        <v>#VALUE!</v>
      </c>
      <c r="CA41" s="166" t="e">
        <f t="shared" si="48"/>
        <v>#VALUE!</v>
      </c>
      <c r="CB41" s="166" t="e">
        <f t="shared" si="48"/>
        <v>#VALUE!</v>
      </c>
      <c r="CC41" s="166" t="e">
        <f t="shared" si="48"/>
        <v>#VALUE!</v>
      </c>
      <c r="CD41" s="166" t="e">
        <f t="shared" si="48"/>
        <v>#VALUE!</v>
      </c>
      <c r="CE41" s="166" t="e">
        <f t="shared" si="48"/>
        <v>#VALUE!</v>
      </c>
      <c r="CF41" s="166" t="e">
        <f t="shared" si="48"/>
        <v>#VALUE!</v>
      </c>
      <c r="CG41" s="166" t="e">
        <f t="shared" si="48"/>
        <v>#VALUE!</v>
      </c>
      <c r="CH41" s="166" t="e">
        <f t="shared" si="48"/>
        <v>#VALUE!</v>
      </c>
      <c r="CJ41" s="168" t="e">
        <f>BT41*'CT Market Penetration Worksheet'!$F$10</f>
        <v>#VALUE!</v>
      </c>
      <c r="CK41" s="168" t="e">
        <f>BU41*'CT Market Penetration Worksheet'!$F$10</f>
        <v>#VALUE!</v>
      </c>
      <c r="CL41" s="168" t="e">
        <f>BV41*'CT Market Penetration Worksheet'!$F$10</f>
        <v>#VALUE!</v>
      </c>
      <c r="CM41" s="168" t="e">
        <f>BW41*'CT Market Penetration Worksheet'!$F$16</f>
        <v>#VALUE!</v>
      </c>
      <c r="CN41" s="168" t="e">
        <f>BX41*'CT Market Penetration Worksheet'!$F$16</f>
        <v>#VALUE!</v>
      </c>
      <c r="CO41" s="168" t="e">
        <f>BY41*'CT Market Penetration Worksheet'!$F$16</f>
        <v>#VALUE!</v>
      </c>
      <c r="CP41" s="168" t="e">
        <f>BZ41*'CT Market Penetration Worksheet'!$F$22</f>
        <v>#VALUE!</v>
      </c>
      <c r="CQ41" s="168" t="e">
        <f>CA41*'CT Market Penetration Worksheet'!$F$22</f>
        <v>#VALUE!</v>
      </c>
      <c r="CR41" s="168" t="e">
        <f>CB41*'CT Market Penetration Worksheet'!$F$22</f>
        <v>#VALUE!</v>
      </c>
      <c r="CS41" s="168" t="e">
        <f>CC41*'CT Market Penetration Worksheet'!$F$28</f>
        <v>#VALUE!</v>
      </c>
      <c r="CT41" s="168" t="e">
        <f>CD41*'CT Market Penetration Worksheet'!$F$28</f>
        <v>#VALUE!</v>
      </c>
      <c r="CU41" s="168" t="e">
        <f>CE41*'CT Market Penetration Worksheet'!$F$28</f>
        <v>#VALUE!</v>
      </c>
      <c r="CV41" s="168" t="e">
        <f t="shared" si="26"/>
        <v>#VALUE!</v>
      </c>
      <c r="CW41" s="168" t="e">
        <f t="shared" si="27"/>
        <v>#VALUE!</v>
      </c>
      <c r="CX41" s="168" t="e">
        <f t="shared" si="28"/>
        <v>#VALUE!</v>
      </c>
      <c r="CZ41" s="281" t="e">
        <f t="shared" si="29"/>
        <v>#VALUE!</v>
      </c>
      <c r="DA41" s="281" t="e">
        <f t="shared" si="30"/>
        <v>#VALUE!</v>
      </c>
      <c r="DB41" s="281" t="e">
        <f t="shared" si="30"/>
        <v>#VALUE!</v>
      </c>
      <c r="DC41" s="281" t="e">
        <f t="shared" si="30"/>
        <v>#VALUE!</v>
      </c>
      <c r="DD41" s="281" t="e">
        <f t="shared" si="30"/>
        <v>#VALUE!</v>
      </c>
      <c r="DF41" s="281" t="e">
        <f t="shared" si="31"/>
        <v>#VALUE!</v>
      </c>
      <c r="DG41" s="281" t="e">
        <f t="shared" si="32"/>
        <v>#VALUE!</v>
      </c>
      <c r="DH41" s="281" t="e">
        <f t="shared" si="33"/>
        <v>#VALUE!</v>
      </c>
      <c r="DI41" s="281" t="e">
        <f t="shared" si="34"/>
        <v>#VALUE!</v>
      </c>
      <c r="DJ41" s="281" t="e">
        <f t="shared" si="35"/>
        <v>#VALUE!</v>
      </c>
    </row>
    <row r="42" spans="1:114" s="281" customFormat="1" x14ac:dyDescent="0.35">
      <c r="A42" s="278">
        <f t="shared" si="36"/>
        <v>22</v>
      </c>
      <c r="B42" s="279">
        <f t="shared" si="17"/>
        <v>0</v>
      </c>
      <c r="C42" s="279">
        <f t="shared" ref="C42:O50" si="49">C$6+((C$5-C$6)/(1+EXP((($A42-C$8)/C$7))))</f>
        <v>0</v>
      </c>
      <c r="D42" s="279">
        <f t="shared" si="18"/>
        <v>0</v>
      </c>
      <c r="E42" s="279">
        <f t="shared" si="49"/>
        <v>0</v>
      </c>
      <c r="F42" s="279">
        <f t="shared" si="49"/>
        <v>0</v>
      </c>
      <c r="G42" s="279">
        <f t="shared" si="19"/>
        <v>0</v>
      </c>
      <c r="H42" s="279">
        <f t="shared" si="49"/>
        <v>0</v>
      </c>
      <c r="I42" s="279">
        <f t="shared" si="49"/>
        <v>0</v>
      </c>
      <c r="J42" s="279">
        <f t="shared" si="20"/>
        <v>0</v>
      </c>
      <c r="K42" s="279">
        <f t="shared" si="49"/>
        <v>0</v>
      </c>
      <c r="L42" s="279">
        <f t="shared" si="49"/>
        <v>0</v>
      </c>
      <c r="M42" s="279">
        <f t="shared" si="21"/>
        <v>0</v>
      </c>
      <c r="N42" s="279">
        <f t="shared" si="49"/>
        <v>0</v>
      </c>
      <c r="O42" s="279">
        <f t="shared" si="49"/>
        <v>0</v>
      </c>
      <c r="P42" s="279">
        <f t="shared" si="22"/>
        <v>0</v>
      </c>
      <c r="Q42" s="166">
        <f t="shared" si="37"/>
        <v>0</v>
      </c>
      <c r="R42" s="280">
        <f t="shared" ref="R42:AQ45" si="50">(R$6+((R$5-R$6)/(1+EXP((($A42-R$8)/R$7)))))*$B42</f>
        <v>0</v>
      </c>
      <c r="S42" s="166">
        <f t="shared" si="50"/>
        <v>0</v>
      </c>
      <c r="T42" s="166">
        <f t="shared" si="50"/>
        <v>0</v>
      </c>
      <c r="U42" s="166">
        <f t="shared" si="50"/>
        <v>0</v>
      </c>
      <c r="V42" s="166">
        <f t="shared" si="50"/>
        <v>0</v>
      </c>
      <c r="W42" s="166" t="e">
        <f t="shared" si="50"/>
        <v>#VALUE!</v>
      </c>
      <c r="X42" s="166" t="e">
        <f t="shared" si="50"/>
        <v>#VALUE!</v>
      </c>
      <c r="Y42" s="166" t="e">
        <f t="shared" si="50"/>
        <v>#VALUE!</v>
      </c>
      <c r="Z42" s="166">
        <f t="shared" si="50"/>
        <v>0</v>
      </c>
      <c r="AA42" s="166">
        <f t="shared" si="50"/>
        <v>0</v>
      </c>
      <c r="AB42" s="166">
        <f t="shared" si="50"/>
        <v>0</v>
      </c>
      <c r="AC42" s="166">
        <f t="shared" si="50"/>
        <v>0</v>
      </c>
      <c r="AD42" s="166">
        <f t="shared" si="50"/>
        <v>0</v>
      </c>
      <c r="AE42" s="166">
        <f t="shared" si="50"/>
        <v>0</v>
      </c>
      <c r="AF42" s="166" t="e">
        <f t="shared" si="50"/>
        <v>#VALUE!</v>
      </c>
      <c r="AG42" s="166" t="e">
        <f t="shared" si="50"/>
        <v>#VALUE!</v>
      </c>
      <c r="AH42" s="166" t="e">
        <f t="shared" si="50"/>
        <v>#VALUE!</v>
      </c>
      <c r="AI42" s="166">
        <f t="shared" si="50"/>
        <v>0</v>
      </c>
      <c r="AJ42" s="166">
        <f t="shared" si="50"/>
        <v>0</v>
      </c>
      <c r="AK42" s="166">
        <f t="shared" si="50"/>
        <v>0</v>
      </c>
      <c r="AL42" s="166">
        <f t="shared" si="50"/>
        <v>0</v>
      </c>
      <c r="AM42" s="166">
        <f t="shared" si="50"/>
        <v>0</v>
      </c>
      <c r="AN42" s="166">
        <f t="shared" si="50"/>
        <v>0</v>
      </c>
      <c r="AO42" s="166" t="e">
        <f t="shared" si="50"/>
        <v>#VALUE!</v>
      </c>
      <c r="AP42" s="166" t="e">
        <f t="shared" si="50"/>
        <v>#VALUE!</v>
      </c>
      <c r="AQ42" s="166" t="e">
        <f t="shared" si="50"/>
        <v>#VALUE!</v>
      </c>
      <c r="AR42" s="166">
        <f t="shared" si="24"/>
        <v>0</v>
      </c>
      <c r="AS42" s="166">
        <f t="shared" si="4"/>
        <v>0</v>
      </c>
      <c r="AT42" s="166">
        <f t="shared" si="4"/>
        <v>0</v>
      </c>
      <c r="AU42" s="166">
        <f t="shared" si="5"/>
        <v>0</v>
      </c>
      <c r="AV42" s="166">
        <f t="shared" si="5"/>
        <v>0</v>
      </c>
      <c r="AW42" s="166">
        <f t="shared" si="5"/>
        <v>0</v>
      </c>
      <c r="AX42" s="166" t="e">
        <f t="shared" si="6"/>
        <v>#VALUE!</v>
      </c>
      <c r="AY42" s="166" t="e">
        <f t="shared" si="6"/>
        <v>#VALUE!</v>
      </c>
      <c r="AZ42" s="166" t="e">
        <f t="shared" si="6"/>
        <v>#VALUE!</v>
      </c>
      <c r="BA42" s="166">
        <f t="shared" si="7"/>
        <v>0</v>
      </c>
      <c r="BB42" s="166">
        <f t="shared" si="7"/>
        <v>0</v>
      </c>
      <c r="BC42" s="166">
        <f t="shared" si="7"/>
        <v>0</v>
      </c>
      <c r="BD42" s="166">
        <f t="shared" si="8"/>
        <v>0</v>
      </c>
      <c r="BE42" s="166">
        <f t="shared" si="8"/>
        <v>0</v>
      </c>
      <c r="BF42" s="166">
        <f t="shared" si="8"/>
        <v>0</v>
      </c>
      <c r="BG42" s="166" t="e">
        <f t="shared" si="9"/>
        <v>#VALUE!</v>
      </c>
      <c r="BH42" s="166" t="e">
        <f t="shared" si="9"/>
        <v>#VALUE!</v>
      </c>
      <c r="BI42" s="166" t="e">
        <f t="shared" si="9"/>
        <v>#VALUE!</v>
      </c>
      <c r="BJ42" s="166">
        <f t="shared" si="10"/>
        <v>0</v>
      </c>
      <c r="BK42" s="166">
        <f t="shared" si="10"/>
        <v>0</v>
      </c>
      <c r="BL42" s="166">
        <f t="shared" si="10"/>
        <v>0</v>
      </c>
      <c r="BM42" s="166">
        <f t="shared" si="11"/>
        <v>0</v>
      </c>
      <c r="BN42" s="166">
        <f t="shared" si="11"/>
        <v>0</v>
      </c>
      <c r="BO42" s="166">
        <f t="shared" si="11"/>
        <v>0</v>
      </c>
      <c r="BP42" s="166" t="e">
        <f t="shared" si="12"/>
        <v>#VALUE!</v>
      </c>
      <c r="BQ42" s="166" t="e">
        <f t="shared" si="12"/>
        <v>#VALUE!</v>
      </c>
      <c r="BR42" s="166" t="e">
        <f t="shared" si="12"/>
        <v>#VALUE!</v>
      </c>
      <c r="BT42" s="166" t="e">
        <f t="shared" si="25"/>
        <v>#VALUE!</v>
      </c>
      <c r="BU42" s="166" t="e">
        <f t="shared" si="25"/>
        <v>#VALUE!</v>
      </c>
      <c r="BV42" s="166" t="e">
        <f t="shared" si="48"/>
        <v>#VALUE!</v>
      </c>
      <c r="BW42" s="166" t="e">
        <f t="shared" si="48"/>
        <v>#VALUE!</v>
      </c>
      <c r="BX42" s="166" t="e">
        <f t="shared" si="48"/>
        <v>#VALUE!</v>
      </c>
      <c r="BY42" s="166" t="e">
        <f t="shared" si="48"/>
        <v>#VALUE!</v>
      </c>
      <c r="BZ42" s="166" t="e">
        <f t="shared" si="48"/>
        <v>#VALUE!</v>
      </c>
      <c r="CA42" s="166" t="e">
        <f t="shared" si="48"/>
        <v>#VALUE!</v>
      </c>
      <c r="CB42" s="166" t="e">
        <f t="shared" si="48"/>
        <v>#VALUE!</v>
      </c>
      <c r="CC42" s="166" t="e">
        <f t="shared" si="48"/>
        <v>#VALUE!</v>
      </c>
      <c r="CD42" s="166" t="e">
        <f t="shared" si="48"/>
        <v>#VALUE!</v>
      </c>
      <c r="CE42" s="166" t="e">
        <f t="shared" si="48"/>
        <v>#VALUE!</v>
      </c>
      <c r="CF42" s="166" t="e">
        <f t="shared" si="48"/>
        <v>#VALUE!</v>
      </c>
      <c r="CG42" s="166" t="e">
        <f t="shared" si="48"/>
        <v>#VALUE!</v>
      </c>
      <c r="CH42" s="166" t="e">
        <f t="shared" si="48"/>
        <v>#VALUE!</v>
      </c>
      <c r="CJ42" s="168" t="e">
        <f>BT42*'CT Market Penetration Worksheet'!$F$10</f>
        <v>#VALUE!</v>
      </c>
      <c r="CK42" s="168" t="e">
        <f>BU42*'CT Market Penetration Worksheet'!$F$10</f>
        <v>#VALUE!</v>
      </c>
      <c r="CL42" s="168" t="e">
        <f>BV42*'CT Market Penetration Worksheet'!$F$10</f>
        <v>#VALUE!</v>
      </c>
      <c r="CM42" s="168" t="e">
        <f>BW42*'CT Market Penetration Worksheet'!$F$16</f>
        <v>#VALUE!</v>
      </c>
      <c r="CN42" s="168" t="e">
        <f>BX42*'CT Market Penetration Worksheet'!$F$16</f>
        <v>#VALUE!</v>
      </c>
      <c r="CO42" s="168" t="e">
        <f>BY42*'CT Market Penetration Worksheet'!$F$16</f>
        <v>#VALUE!</v>
      </c>
      <c r="CP42" s="168" t="e">
        <f>BZ42*'CT Market Penetration Worksheet'!$F$22</f>
        <v>#VALUE!</v>
      </c>
      <c r="CQ42" s="168" t="e">
        <f>CA42*'CT Market Penetration Worksheet'!$F$22</f>
        <v>#VALUE!</v>
      </c>
      <c r="CR42" s="168" t="e">
        <f>CB42*'CT Market Penetration Worksheet'!$F$22</f>
        <v>#VALUE!</v>
      </c>
      <c r="CS42" s="168" t="e">
        <f>CC42*'CT Market Penetration Worksheet'!$F$28</f>
        <v>#VALUE!</v>
      </c>
      <c r="CT42" s="168" t="e">
        <f>CD42*'CT Market Penetration Worksheet'!$F$28</f>
        <v>#VALUE!</v>
      </c>
      <c r="CU42" s="168" t="e">
        <f>CE42*'CT Market Penetration Worksheet'!$F$28</f>
        <v>#VALUE!</v>
      </c>
      <c r="CV42" s="168" t="e">
        <f t="shared" si="26"/>
        <v>#VALUE!</v>
      </c>
      <c r="CW42" s="168" t="e">
        <f t="shared" si="27"/>
        <v>#VALUE!</v>
      </c>
      <c r="CX42" s="168" t="e">
        <f t="shared" si="28"/>
        <v>#VALUE!</v>
      </c>
      <c r="CZ42" s="281" t="e">
        <f t="shared" si="29"/>
        <v>#VALUE!</v>
      </c>
      <c r="DA42" s="281" t="e">
        <f t="shared" si="30"/>
        <v>#VALUE!</v>
      </c>
      <c r="DB42" s="281" t="e">
        <f t="shared" si="30"/>
        <v>#VALUE!</v>
      </c>
      <c r="DC42" s="281" t="e">
        <f t="shared" si="30"/>
        <v>#VALUE!</v>
      </c>
      <c r="DD42" s="281" t="e">
        <f t="shared" si="30"/>
        <v>#VALUE!</v>
      </c>
      <c r="DF42" s="281" t="e">
        <f t="shared" si="31"/>
        <v>#VALUE!</v>
      </c>
      <c r="DG42" s="281" t="e">
        <f t="shared" si="32"/>
        <v>#VALUE!</v>
      </c>
      <c r="DH42" s="281" t="e">
        <f t="shared" si="33"/>
        <v>#VALUE!</v>
      </c>
      <c r="DI42" s="281" t="e">
        <f t="shared" si="34"/>
        <v>#VALUE!</v>
      </c>
      <c r="DJ42" s="281" t="e">
        <f t="shared" si="35"/>
        <v>#VALUE!</v>
      </c>
    </row>
    <row r="43" spans="1:114" s="281" customFormat="1" x14ac:dyDescent="0.35">
      <c r="A43" s="278">
        <f t="shared" si="36"/>
        <v>23</v>
      </c>
      <c r="B43" s="279">
        <f t="shared" si="17"/>
        <v>0</v>
      </c>
      <c r="C43" s="279">
        <f t="shared" si="49"/>
        <v>0</v>
      </c>
      <c r="D43" s="279">
        <f t="shared" si="18"/>
        <v>0</v>
      </c>
      <c r="E43" s="279">
        <f t="shared" si="49"/>
        <v>0</v>
      </c>
      <c r="F43" s="279">
        <f t="shared" si="49"/>
        <v>0</v>
      </c>
      <c r="G43" s="279">
        <f t="shared" si="19"/>
        <v>0</v>
      </c>
      <c r="H43" s="279">
        <f t="shared" si="49"/>
        <v>0</v>
      </c>
      <c r="I43" s="279">
        <f t="shared" si="49"/>
        <v>0</v>
      </c>
      <c r="J43" s="279">
        <f t="shared" si="20"/>
        <v>0</v>
      </c>
      <c r="K43" s="279">
        <f t="shared" si="49"/>
        <v>0</v>
      </c>
      <c r="L43" s="279">
        <f t="shared" si="49"/>
        <v>0</v>
      </c>
      <c r="M43" s="279">
        <f t="shared" si="21"/>
        <v>0</v>
      </c>
      <c r="N43" s="279">
        <f t="shared" si="49"/>
        <v>0</v>
      </c>
      <c r="O43" s="279">
        <f t="shared" si="49"/>
        <v>0</v>
      </c>
      <c r="P43" s="279">
        <f t="shared" si="22"/>
        <v>0</v>
      </c>
      <c r="Q43" s="166">
        <f t="shared" si="37"/>
        <v>0</v>
      </c>
      <c r="R43" s="280">
        <f t="shared" si="50"/>
        <v>0</v>
      </c>
      <c r="S43" s="166">
        <f t="shared" si="50"/>
        <v>0</v>
      </c>
      <c r="T43" s="166">
        <f t="shared" si="50"/>
        <v>0</v>
      </c>
      <c r="U43" s="166">
        <f t="shared" si="50"/>
        <v>0</v>
      </c>
      <c r="V43" s="166">
        <f t="shared" si="50"/>
        <v>0</v>
      </c>
      <c r="W43" s="166" t="e">
        <f t="shared" si="50"/>
        <v>#VALUE!</v>
      </c>
      <c r="X43" s="166" t="e">
        <f t="shared" si="50"/>
        <v>#VALUE!</v>
      </c>
      <c r="Y43" s="166" t="e">
        <f t="shared" si="50"/>
        <v>#VALUE!</v>
      </c>
      <c r="Z43" s="166">
        <f t="shared" si="50"/>
        <v>0</v>
      </c>
      <c r="AA43" s="166">
        <f t="shared" si="50"/>
        <v>0</v>
      </c>
      <c r="AB43" s="166">
        <f t="shared" si="50"/>
        <v>0</v>
      </c>
      <c r="AC43" s="166">
        <f t="shared" si="50"/>
        <v>0</v>
      </c>
      <c r="AD43" s="166">
        <f t="shared" si="50"/>
        <v>0</v>
      </c>
      <c r="AE43" s="166">
        <f t="shared" si="50"/>
        <v>0</v>
      </c>
      <c r="AF43" s="166" t="e">
        <f t="shared" si="50"/>
        <v>#VALUE!</v>
      </c>
      <c r="AG43" s="166" t="e">
        <f t="shared" si="50"/>
        <v>#VALUE!</v>
      </c>
      <c r="AH43" s="166" t="e">
        <f t="shared" si="50"/>
        <v>#VALUE!</v>
      </c>
      <c r="AI43" s="166">
        <f t="shared" si="50"/>
        <v>0</v>
      </c>
      <c r="AJ43" s="166">
        <f t="shared" si="50"/>
        <v>0</v>
      </c>
      <c r="AK43" s="166">
        <f t="shared" si="50"/>
        <v>0</v>
      </c>
      <c r="AL43" s="166">
        <f t="shared" si="50"/>
        <v>0</v>
      </c>
      <c r="AM43" s="166">
        <f t="shared" si="50"/>
        <v>0</v>
      </c>
      <c r="AN43" s="166">
        <f t="shared" si="50"/>
        <v>0</v>
      </c>
      <c r="AO43" s="166" t="e">
        <f t="shared" si="50"/>
        <v>#VALUE!</v>
      </c>
      <c r="AP43" s="166" t="e">
        <f t="shared" si="50"/>
        <v>#VALUE!</v>
      </c>
      <c r="AQ43" s="166" t="e">
        <f t="shared" si="50"/>
        <v>#VALUE!</v>
      </c>
      <c r="AR43" s="166">
        <f t="shared" si="24"/>
        <v>0</v>
      </c>
      <c r="AS43" s="166">
        <f t="shared" si="4"/>
        <v>0</v>
      </c>
      <c r="AT43" s="166">
        <f t="shared" si="4"/>
        <v>0</v>
      </c>
      <c r="AU43" s="166">
        <f t="shared" si="5"/>
        <v>0</v>
      </c>
      <c r="AV43" s="166">
        <f t="shared" si="5"/>
        <v>0</v>
      </c>
      <c r="AW43" s="166">
        <f t="shared" si="5"/>
        <v>0</v>
      </c>
      <c r="AX43" s="166" t="e">
        <f t="shared" si="6"/>
        <v>#VALUE!</v>
      </c>
      <c r="AY43" s="166" t="e">
        <f t="shared" si="6"/>
        <v>#VALUE!</v>
      </c>
      <c r="AZ43" s="166" t="e">
        <f t="shared" si="6"/>
        <v>#VALUE!</v>
      </c>
      <c r="BA43" s="166">
        <f t="shared" si="7"/>
        <v>0</v>
      </c>
      <c r="BB43" s="166">
        <f t="shared" si="7"/>
        <v>0</v>
      </c>
      <c r="BC43" s="166">
        <f t="shared" si="7"/>
        <v>0</v>
      </c>
      <c r="BD43" s="166">
        <f t="shared" si="8"/>
        <v>0</v>
      </c>
      <c r="BE43" s="166">
        <f t="shared" si="8"/>
        <v>0</v>
      </c>
      <c r="BF43" s="166">
        <f t="shared" si="8"/>
        <v>0</v>
      </c>
      <c r="BG43" s="166" t="e">
        <f t="shared" si="9"/>
        <v>#VALUE!</v>
      </c>
      <c r="BH43" s="166" t="e">
        <f t="shared" si="9"/>
        <v>#VALUE!</v>
      </c>
      <c r="BI43" s="166" t="e">
        <f t="shared" si="9"/>
        <v>#VALUE!</v>
      </c>
      <c r="BJ43" s="166">
        <f t="shared" si="10"/>
        <v>0</v>
      </c>
      <c r="BK43" s="166">
        <f t="shared" si="10"/>
        <v>0</v>
      </c>
      <c r="BL43" s="166">
        <f t="shared" si="10"/>
        <v>0</v>
      </c>
      <c r="BM43" s="166">
        <f t="shared" si="11"/>
        <v>0</v>
      </c>
      <c r="BN43" s="166">
        <f t="shared" si="11"/>
        <v>0</v>
      </c>
      <c r="BO43" s="166">
        <f t="shared" si="11"/>
        <v>0</v>
      </c>
      <c r="BP43" s="166" t="e">
        <f t="shared" si="12"/>
        <v>#VALUE!</v>
      </c>
      <c r="BQ43" s="166" t="e">
        <f t="shared" si="12"/>
        <v>#VALUE!</v>
      </c>
      <c r="BR43" s="166" t="e">
        <f t="shared" si="12"/>
        <v>#VALUE!</v>
      </c>
      <c r="BT43" s="166" t="e">
        <f t="shared" si="25"/>
        <v>#VALUE!</v>
      </c>
      <c r="BU43" s="166" t="e">
        <f t="shared" si="25"/>
        <v>#VALUE!</v>
      </c>
      <c r="BV43" s="166" t="e">
        <f t="shared" si="48"/>
        <v>#VALUE!</v>
      </c>
      <c r="BW43" s="166" t="e">
        <f t="shared" si="48"/>
        <v>#VALUE!</v>
      </c>
      <c r="BX43" s="166" t="e">
        <f t="shared" si="48"/>
        <v>#VALUE!</v>
      </c>
      <c r="BY43" s="166" t="e">
        <f t="shared" si="48"/>
        <v>#VALUE!</v>
      </c>
      <c r="BZ43" s="166" t="e">
        <f t="shared" si="48"/>
        <v>#VALUE!</v>
      </c>
      <c r="CA43" s="166" t="e">
        <f t="shared" si="48"/>
        <v>#VALUE!</v>
      </c>
      <c r="CB43" s="166" t="e">
        <f t="shared" si="48"/>
        <v>#VALUE!</v>
      </c>
      <c r="CC43" s="166" t="e">
        <f t="shared" si="48"/>
        <v>#VALUE!</v>
      </c>
      <c r="CD43" s="166" t="e">
        <f t="shared" si="48"/>
        <v>#VALUE!</v>
      </c>
      <c r="CE43" s="166" t="e">
        <f t="shared" si="48"/>
        <v>#VALUE!</v>
      </c>
      <c r="CF43" s="166" t="e">
        <f t="shared" si="48"/>
        <v>#VALUE!</v>
      </c>
      <c r="CG43" s="166" t="e">
        <f t="shared" si="48"/>
        <v>#VALUE!</v>
      </c>
      <c r="CH43" s="166" t="e">
        <f t="shared" si="48"/>
        <v>#VALUE!</v>
      </c>
      <c r="CJ43" s="168" t="e">
        <f>BT43*'CT Market Penetration Worksheet'!$F$10</f>
        <v>#VALUE!</v>
      </c>
      <c r="CK43" s="168" t="e">
        <f>BU43*'CT Market Penetration Worksheet'!$F$10</f>
        <v>#VALUE!</v>
      </c>
      <c r="CL43" s="168" t="e">
        <f>BV43*'CT Market Penetration Worksheet'!$F$10</f>
        <v>#VALUE!</v>
      </c>
      <c r="CM43" s="168" t="e">
        <f>BW43*'CT Market Penetration Worksheet'!$F$16</f>
        <v>#VALUE!</v>
      </c>
      <c r="CN43" s="168" t="e">
        <f>BX43*'CT Market Penetration Worksheet'!$F$16</f>
        <v>#VALUE!</v>
      </c>
      <c r="CO43" s="168" t="e">
        <f>BY43*'CT Market Penetration Worksheet'!$F$16</f>
        <v>#VALUE!</v>
      </c>
      <c r="CP43" s="168" t="e">
        <f>BZ43*'CT Market Penetration Worksheet'!$F$22</f>
        <v>#VALUE!</v>
      </c>
      <c r="CQ43" s="168" t="e">
        <f>CA43*'CT Market Penetration Worksheet'!$F$22</f>
        <v>#VALUE!</v>
      </c>
      <c r="CR43" s="168" t="e">
        <f>CB43*'CT Market Penetration Worksheet'!$F$22</f>
        <v>#VALUE!</v>
      </c>
      <c r="CS43" s="168" t="e">
        <f>CC43*'CT Market Penetration Worksheet'!$F$28</f>
        <v>#VALUE!</v>
      </c>
      <c r="CT43" s="168" t="e">
        <f>CD43*'CT Market Penetration Worksheet'!$F$28</f>
        <v>#VALUE!</v>
      </c>
      <c r="CU43" s="168" t="e">
        <f>CE43*'CT Market Penetration Worksheet'!$F$28</f>
        <v>#VALUE!</v>
      </c>
      <c r="CV43" s="168" t="e">
        <f t="shared" si="26"/>
        <v>#VALUE!</v>
      </c>
      <c r="CW43" s="168" t="e">
        <f t="shared" si="27"/>
        <v>#VALUE!</v>
      </c>
      <c r="CX43" s="168" t="e">
        <f t="shared" si="28"/>
        <v>#VALUE!</v>
      </c>
      <c r="CZ43" s="281" t="e">
        <f t="shared" si="29"/>
        <v>#VALUE!</v>
      </c>
      <c r="DA43" s="281" t="e">
        <f t="shared" si="30"/>
        <v>#VALUE!</v>
      </c>
      <c r="DB43" s="281" t="e">
        <f t="shared" si="30"/>
        <v>#VALUE!</v>
      </c>
      <c r="DC43" s="281" t="e">
        <f t="shared" si="30"/>
        <v>#VALUE!</v>
      </c>
      <c r="DD43" s="281" t="e">
        <f t="shared" si="30"/>
        <v>#VALUE!</v>
      </c>
      <c r="DF43" s="281" t="e">
        <f t="shared" si="31"/>
        <v>#VALUE!</v>
      </c>
      <c r="DG43" s="281" t="e">
        <f t="shared" si="32"/>
        <v>#VALUE!</v>
      </c>
      <c r="DH43" s="281" t="e">
        <f t="shared" si="33"/>
        <v>#VALUE!</v>
      </c>
      <c r="DI43" s="281" t="e">
        <f t="shared" si="34"/>
        <v>#VALUE!</v>
      </c>
      <c r="DJ43" s="281" t="e">
        <f t="shared" si="35"/>
        <v>#VALUE!</v>
      </c>
    </row>
    <row r="44" spans="1:114" s="281" customFormat="1" x14ac:dyDescent="0.35">
      <c r="A44" s="278">
        <f t="shared" si="36"/>
        <v>24</v>
      </c>
      <c r="B44" s="279">
        <f t="shared" si="17"/>
        <v>0</v>
      </c>
      <c r="C44" s="279">
        <f t="shared" si="49"/>
        <v>0</v>
      </c>
      <c r="D44" s="279">
        <f t="shared" si="18"/>
        <v>0</v>
      </c>
      <c r="E44" s="279">
        <f t="shared" si="49"/>
        <v>0</v>
      </c>
      <c r="F44" s="279">
        <f t="shared" si="49"/>
        <v>0</v>
      </c>
      <c r="G44" s="279">
        <f t="shared" si="19"/>
        <v>0</v>
      </c>
      <c r="H44" s="279">
        <f t="shared" si="49"/>
        <v>0</v>
      </c>
      <c r="I44" s="279">
        <f t="shared" si="49"/>
        <v>0</v>
      </c>
      <c r="J44" s="279">
        <f t="shared" si="20"/>
        <v>0</v>
      </c>
      <c r="K44" s="279">
        <f t="shared" si="49"/>
        <v>0</v>
      </c>
      <c r="L44" s="279">
        <f t="shared" si="49"/>
        <v>0</v>
      </c>
      <c r="M44" s="279">
        <f t="shared" si="21"/>
        <v>0</v>
      </c>
      <c r="N44" s="279">
        <f t="shared" si="49"/>
        <v>0</v>
      </c>
      <c r="O44" s="279">
        <f t="shared" si="49"/>
        <v>0</v>
      </c>
      <c r="P44" s="279">
        <f t="shared" si="22"/>
        <v>0</v>
      </c>
      <c r="Q44" s="166">
        <f t="shared" si="37"/>
        <v>0</v>
      </c>
      <c r="R44" s="280">
        <f t="shared" si="50"/>
        <v>0</v>
      </c>
      <c r="S44" s="166">
        <f t="shared" si="50"/>
        <v>0</v>
      </c>
      <c r="T44" s="166">
        <f t="shared" si="50"/>
        <v>0</v>
      </c>
      <c r="U44" s="166">
        <f t="shared" si="50"/>
        <v>0</v>
      </c>
      <c r="V44" s="166">
        <f t="shared" si="50"/>
        <v>0</v>
      </c>
      <c r="W44" s="166" t="e">
        <f t="shared" si="50"/>
        <v>#VALUE!</v>
      </c>
      <c r="X44" s="166" t="e">
        <f t="shared" si="50"/>
        <v>#VALUE!</v>
      </c>
      <c r="Y44" s="166" t="e">
        <f t="shared" si="50"/>
        <v>#VALUE!</v>
      </c>
      <c r="Z44" s="166">
        <f t="shared" si="50"/>
        <v>0</v>
      </c>
      <c r="AA44" s="166">
        <f t="shared" si="50"/>
        <v>0</v>
      </c>
      <c r="AB44" s="166">
        <f t="shared" si="50"/>
        <v>0</v>
      </c>
      <c r="AC44" s="166">
        <f t="shared" si="50"/>
        <v>0</v>
      </c>
      <c r="AD44" s="166">
        <f t="shared" si="50"/>
        <v>0</v>
      </c>
      <c r="AE44" s="166">
        <f t="shared" si="50"/>
        <v>0</v>
      </c>
      <c r="AF44" s="166" t="e">
        <f t="shared" si="50"/>
        <v>#VALUE!</v>
      </c>
      <c r="AG44" s="166" t="e">
        <f t="shared" si="50"/>
        <v>#VALUE!</v>
      </c>
      <c r="AH44" s="166" t="e">
        <f t="shared" si="50"/>
        <v>#VALUE!</v>
      </c>
      <c r="AI44" s="166">
        <f t="shared" si="50"/>
        <v>0</v>
      </c>
      <c r="AJ44" s="166">
        <f t="shared" si="50"/>
        <v>0</v>
      </c>
      <c r="AK44" s="166">
        <f t="shared" si="50"/>
        <v>0</v>
      </c>
      <c r="AL44" s="166">
        <f t="shared" si="50"/>
        <v>0</v>
      </c>
      <c r="AM44" s="166">
        <f t="shared" si="50"/>
        <v>0</v>
      </c>
      <c r="AN44" s="166">
        <f t="shared" si="50"/>
        <v>0</v>
      </c>
      <c r="AO44" s="166" t="e">
        <f t="shared" si="50"/>
        <v>#VALUE!</v>
      </c>
      <c r="AP44" s="166" t="e">
        <f t="shared" si="50"/>
        <v>#VALUE!</v>
      </c>
      <c r="AQ44" s="166" t="e">
        <f t="shared" si="50"/>
        <v>#VALUE!</v>
      </c>
      <c r="AR44" s="166">
        <f t="shared" si="24"/>
        <v>0</v>
      </c>
      <c r="AS44" s="166">
        <f t="shared" si="4"/>
        <v>0</v>
      </c>
      <c r="AT44" s="166">
        <f t="shared" si="4"/>
        <v>0</v>
      </c>
      <c r="AU44" s="166">
        <f t="shared" si="5"/>
        <v>0</v>
      </c>
      <c r="AV44" s="166">
        <f t="shared" si="5"/>
        <v>0</v>
      </c>
      <c r="AW44" s="166">
        <f t="shared" si="5"/>
        <v>0</v>
      </c>
      <c r="AX44" s="166" t="e">
        <f t="shared" si="6"/>
        <v>#VALUE!</v>
      </c>
      <c r="AY44" s="166" t="e">
        <f t="shared" si="6"/>
        <v>#VALUE!</v>
      </c>
      <c r="AZ44" s="166" t="e">
        <f t="shared" si="6"/>
        <v>#VALUE!</v>
      </c>
      <c r="BA44" s="166">
        <f t="shared" si="7"/>
        <v>0</v>
      </c>
      <c r="BB44" s="166">
        <f t="shared" si="7"/>
        <v>0</v>
      </c>
      <c r="BC44" s="166">
        <f t="shared" si="7"/>
        <v>0</v>
      </c>
      <c r="BD44" s="166">
        <f t="shared" si="8"/>
        <v>0</v>
      </c>
      <c r="BE44" s="166">
        <f t="shared" si="8"/>
        <v>0</v>
      </c>
      <c r="BF44" s="166">
        <f t="shared" si="8"/>
        <v>0</v>
      </c>
      <c r="BG44" s="166" t="e">
        <f t="shared" si="9"/>
        <v>#VALUE!</v>
      </c>
      <c r="BH44" s="166" t="e">
        <f t="shared" si="9"/>
        <v>#VALUE!</v>
      </c>
      <c r="BI44" s="166" t="e">
        <f t="shared" si="9"/>
        <v>#VALUE!</v>
      </c>
      <c r="BJ44" s="166">
        <f t="shared" si="10"/>
        <v>0</v>
      </c>
      <c r="BK44" s="166">
        <f t="shared" si="10"/>
        <v>0</v>
      </c>
      <c r="BL44" s="166">
        <f t="shared" si="10"/>
        <v>0</v>
      </c>
      <c r="BM44" s="166">
        <f t="shared" si="11"/>
        <v>0</v>
      </c>
      <c r="BN44" s="166">
        <f t="shared" si="11"/>
        <v>0</v>
      </c>
      <c r="BO44" s="166">
        <f t="shared" si="11"/>
        <v>0</v>
      </c>
      <c r="BP44" s="166" t="e">
        <f t="shared" si="12"/>
        <v>#VALUE!</v>
      </c>
      <c r="BQ44" s="166" t="e">
        <f t="shared" si="12"/>
        <v>#VALUE!</v>
      </c>
      <c r="BR44" s="166" t="e">
        <f t="shared" si="12"/>
        <v>#VALUE!</v>
      </c>
      <c r="BT44" s="166" t="e">
        <f t="shared" si="25"/>
        <v>#VALUE!</v>
      </c>
      <c r="BU44" s="166" t="e">
        <f t="shared" si="25"/>
        <v>#VALUE!</v>
      </c>
      <c r="BV44" s="166" t="e">
        <f t="shared" si="48"/>
        <v>#VALUE!</v>
      </c>
      <c r="BW44" s="166" t="e">
        <f t="shared" si="48"/>
        <v>#VALUE!</v>
      </c>
      <c r="BX44" s="166" t="e">
        <f t="shared" si="48"/>
        <v>#VALUE!</v>
      </c>
      <c r="BY44" s="166" t="e">
        <f t="shared" si="48"/>
        <v>#VALUE!</v>
      </c>
      <c r="BZ44" s="166" t="e">
        <f t="shared" si="48"/>
        <v>#VALUE!</v>
      </c>
      <c r="CA44" s="166" t="e">
        <f t="shared" si="48"/>
        <v>#VALUE!</v>
      </c>
      <c r="CB44" s="166" t="e">
        <f t="shared" si="48"/>
        <v>#VALUE!</v>
      </c>
      <c r="CC44" s="166" t="e">
        <f t="shared" si="48"/>
        <v>#VALUE!</v>
      </c>
      <c r="CD44" s="166" t="e">
        <f t="shared" si="48"/>
        <v>#VALUE!</v>
      </c>
      <c r="CE44" s="166" t="e">
        <f t="shared" si="48"/>
        <v>#VALUE!</v>
      </c>
      <c r="CF44" s="166" t="e">
        <f t="shared" si="48"/>
        <v>#VALUE!</v>
      </c>
      <c r="CG44" s="166" t="e">
        <f t="shared" si="48"/>
        <v>#VALUE!</v>
      </c>
      <c r="CH44" s="166" t="e">
        <f t="shared" si="48"/>
        <v>#VALUE!</v>
      </c>
      <c r="CJ44" s="168" t="e">
        <f>BT44*'CT Market Penetration Worksheet'!$F$10</f>
        <v>#VALUE!</v>
      </c>
      <c r="CK44" s="168" t="e">
        <f>BU44*'CT Market Penetration Worksheet'!$F$10</f>
        <v>#VALUE!</v>
      </c>
      <c r="CL44" s="168" t="e">
        <f>BV44*'CT Market Penetration Worksheet'!$F$10</f>
        <v>#VALUE!</v>
      </c>
      <c r="CM44" s="168" t="e">
        <f>BW44*'CT Market Penetration Worksheet'!$F$16</f>
        <v>#VALUE!</v>
      </c>
      <c r="CN44" s="168" t="e">
        <f>BX44*'CT Market Penetration Worksheet'!$F$16</f>
        <v>#VALUE!</v>
      </c>
      <c r="CO44" s="168" t="e">
        <f>BY44*'CT Market Penetration Worksheet'!$F$16</f>
        <v>#VALUE!</v>
      </c>
      <c r="CP44" s="168" t="e">
        <f>BZ44*'CT Market Penetration Worksheet'!$F$22</f>
        <v>#VALUE!</v>
      </c>
      <c r="CQ44" s="168" t="e">
        <f>CA44*'CT Market Penetration Worksheet'!$F$22</f>
        <v>#VALUE!</v>
      </c>
      <c r="CR44" s="168" t="e">
        <f>CB44*'CT Market Penetration Worksheet'!$F$22</f>
        <v>#VALUE!</v>
      </c>
      <c r="CS44" s="168" t="e">
        <f>CC44*'CT Market Penetration Worksheet'!$F$28</f>
        <v>#VALUE!</v>
      </c>
      <c r="CT44" s="168" t="e">
        <f>CD44*'CT Market Penetration Worksheet'!$F$28</f>
        <v>#VALUE!</v>
      </c>
      <c r="CU44" s="168" t="e">
        <f>CE44*'CT Market Penetration Worksheet'!$F$28</f>
        <v>#VALUE!</v>
      </c>
      <c r="CV44" s="168" t="e">
        <f t="shared" si="26"/>
        <v>#VALUE!</v>
      </c>
      <c r="CW44" s="168" t="e">
        <f t="shared" si="27"/>
        <v>#VALUE!</v>
      </c>
      <c r="CX44" s="168" t="e">
        <f t="shared" si="28"/>
        <v>#VALUE!</v>
      </c>
      <c r="CZ44" s="281" t="e">
        <f t="shared" si="29"/>
        <v>#VALUE!</v>
      </c>
      <c r="DA44" s="281" t="e">
        <f t="shared" si="30"/>
        <v>#VALUE!</v>
      </c>
      <c r="DB44" s="281" t="e">
        <f t="shared" si="30"/>
        <v>#VALUE!</v>
      </c>
      <c r="DC44" s="281" t="e">
        <f t="shared" si="30"/>
        <v>#VALUE!</v>
      </c>
      <c r="DD44" s="281" t="e">
        <f t="shared" si="30"/>
        <v>#VALUE!</v>
      </c>
      <c r="DF44" s="281" t="e">
        <f t="shared" si="31"/>
        <v>#VALUE!</v>
      </c>
      <c r="DG44" s="281" t="e">
        <f t="shared" si="32"/>
        <v>#VALUE!</v>
      </c>
      <c r="DH44" s="281" t="e">
        <f t="shared" si="33"/>
        <v>#VALUE!</v>
      </c>
      <c r="DI44" s="281" t="e">
        <f t="shared" si="34"/>
        <v>#VALUE!</v>
      </c>
      <c r="DJ44" s="281" t="e">
        <f t="shared" si="35"/>
        <v>#VALUE!</v>
      </c>
    </row>
    <row r="45" spans="1:114" s="281" customFormat="1" x14ac:dyDescent="0.35">
      <c r="A45" s="278">
        <f t="shared" si="36"/>
        <v>25</v>
      </c>
      <c r="B45" s="279">
        <f t="shared" si="17"/>
        <v>0</v>
      </c>
      <c r="C45" s="279">
        <f t="shared" si="49"/>
        <v>0</v>
      </c>
      <c r="D45" s="279">
        <f t="shared" si="18"/>
        <v>0</v>
      </c>
      <c r="E45" s="279">
        <f t="shared" si="49"/>
        <v>0</v>
      </c>
      <c r="F45" s="279">
        <f t="shared" si="49"/>
        <v>0</v>
      </c>
      <c r="G45" s="279">
        <f t="shared" si="19"/>
        <v>0</v>
      </c>
      <c r="H45" s="279">
        <f t="shared" si="49"/>
        <v>0</v>
      </c>
      <c r="I45" s="279">
        <f t="shared" si="49"/>
        <v>0</v>
      </c>
      <c r="J45" s="279">
        <f t="shared" si="20"/>
        <v>0</v>
      </c>
      <c r="K45" s="279">
        <f t="shared" si="49"/>
        <v>0</v>
      </c>
      <c r="L45" s="279">
        <f t="shared" si="49"/>
        <v>0</v>
      </c>
      <c r="M45" s="279">
        <f t="shared" si="21"/>
        <v>0</v>
      </c>
      <c r="N45" s="279">
        <f t="shared" si="49"/>
        <v>0</v>
      </c>
      <c r="O45" s="279">
        <f t="shared" si="49"/>
        <v>0</v>
      </c>
      <c r="P45" s="279">
        <f t="shared" si="22"/>
        <v>0</v>
      </c>
      <c r="Q45" s="166">
        <f t="shared" si="37"/>
        <v>0</v>
      </c>
      <c r="R45" s="280">
        <f t="shared" si="50"/>
        <v>0</v>
      </c>
      <c r="S45" s="166">
        <f t="shared" si="50"/>
        <v>0</v>
      </c>
      <c r="T45" s="166">
        <f t="shared" si="50"/>
        <v>0</v>
      </c>
      <c r="U45" s="166">
        <f t="shared" si="50"/>
        <v>0</v>
      </c>
      <c r="V45" s="166">
        <f t="shared" si="50"/>
        <v>0</v>
      </c>
      <c r="W45" s="166" t="e">
        <f t="shared" si="50"/>
        <v>#VALUE!</v>
      </c>
      <c r="X45" s="166" t="e">
        <f t="shared" si="50"/>
        <v>#VALUE!</v>
      </c>
      <c r="Y45" s="166" t="e">
        <f t="shared" si="50"/>
        <v>#VALUE!</v>
      </c>
      <c r="Z45" s="166">
        <f t="shared" si="50"/>
        <v>0</v>
      </c>
      <c r="AA45" s="166">
        <f t="shared" si="50"/>
        <v>0</v>
      </c>
      <c r="AB45" s="166">
        <f t="shared" si="50"/>
        <v>0</v>
      </c>
      <c r="AC45" s="166">
        <f t="shared" si="50"/>
        <v>0</v>
      </c>
      <c r="AD45" s="166">
        <f t="shared" si="50"/>
        <v>0</v>
      </c>
      <c r="AE45" s="166">
        <f t="shared" si="50"/>
        <v>0</v>
      </c>
      <c r="AF45" s="166" t="e">
        <f t="shared" si="50"/>
        <v>#VALUE!</v>
      </c>
      <c r="AG45" s="166" t="e">
        <f t="shared" si="50"/>
        <v>#VALUE!</v>
      </c>
      <c r="AH45" s="166" t="e">
        <f t="shared" si="50"/>
        <v>#VALUE!</v>
      </c>
      <c r="AI45" s="166">
        <f t="shared" si="50"/>
        <v>0</v>
      </c>
      <c r="AJ45" s="166">
        <f t="shared" si="50"/>
        <v>0</v>
      </c>
      <c r="AK45" s="166">
        <f t="shared" si="50"/>
        <v>0</v>
      </c>
      <c r="AL45" s="166">
        <f t="shared" si="50"/>
        <v>0</v>
      </c>
      <c r="AM45" s="166">
        <f t="shared" si="50"/>
        <v>0</v>
      </c>
      <c r="AN45" s="166">
        <f t="shared" si="50"/>
        <v>0</v>
      </c>
      <c r="AO45" s="166" t="e">
        <f t="shared" si="50"/>
        <v>#VALUE!</v>
      </c>
      <c r="AP45" s="166" t="e">
        <f t="shared" si="50"/>
        <v>#VALUE!</v>
      </c>
      <c r="AQ45" s="166" t="e">
        <f t="shared" si="50"/>
        <v>#VALUE!</v>
      </c>
      <c r="AR45" s="166">
        <f t="shared" si="24"/>
        <v>0</v>
      </c>
      <c r="AS45" s="166">
        <f t="shared" si="4"/>
        <v>0</v>
      </c>
      <c r="AT45" s="166">
        <f t="shared" si="4"/>
        <v>0</v>
      </c>
      <c r="AU45" s="166">
        <f t="shared" si="5"/>
        <v>0</v>
      </c>
      <c r="AV45" s="166">
        <f t="shared" si="5"/>
        <v>0</v>
      </c>
      <c r="AW45" s="166">
        <f t="shared" si="5"/>
        <v>0</v>
      </c>
      <c r="AX45" s="166" t="e">
        <f t="shared" si="6"/>
        <v>#VALUE!</v>
      </c>
      <c r="AY45" s="166" t="e">
        <f t="shared" si="6"/>
        <v>#VALUE!</v>
      </c>
      <c r="AZ45" s="166" t="e">
        <f t="shared" si="6"/>
        <v>#VALUE!</v>
      </c>
      <c r="BA45" s="166">
        <f t="shared" si="7"/>
        <v>0</v>
      </c>
      <c r="BB45" s="166">
        <f t="shared" si="7"/>
        <v>0</v>
      </c>
      <c r="BC45" s="166">
        <f t="shared" si="7"/>
        <v>0</v>
      </c>
      <c r="BD45" s="166">
        <f t="shared" si="8"/>
        <v>0</v>
      </c>
      <c r="BE45" s="166">
        <f t="shared" si="8"/>
        <v>0</v>
      </c>
      <c r="BF45" s="166">
        <f t="shared" si="8"/>
        <v>0</v>
      </c>
      <c r="BG45" s="166" t="e">
        <f t="shared" si="9"/>
        <v>#VALUE!</v>
      </c>
      <c r="BH45" s="166" t="e">
        <f t="shared" si="9"/>
        <v>#VALUE!</v>
      </c>
      <c r="BI45" s="166" t="e">
        <f t="shared" si="9"/>
        <v>#VALUE!</v>
      </c>
      <c r="BJ45" s="166">
        <f t="shared" si="10"/>
        <v>0</v>
      </c>
      <c r="BK45" s="166">
        <f t="shared" si="10"/>
        <v>0</v>
      </c>
      <c r="BL45" s="166">
        <f t="shared" si="10"/>
        <v>0</v>
      </c>
      <c r="BM45" s="166">
        <f t="shared" si="11"/>
        <v>0</v>
      </c>
      <c r="BN45" s="166">
        <f t="shared" si="11"/>
        <v>0</v>
      </c>
      <c r="BO45" s="166">
        <f t="shared" si="11"/>
        <v>0</v>
      </c>
      <c r="BP45" s="166" t="e">
        <f t="shared" si="12"/>
        <v>#VALUE!</v>
      </c>
      <c r="BQ45" s="166" t="e">
        <f t="shared" si="12"/>
        <v>#VALUE!</v>
      </c>
      <c r="BR45" s="166" t="e">
        <f t="shared" si="12"/>
        <v>#VALUE!</v>
      </c>
      <c r="BT45" s="166" t="e">
        <f t="shared" si="25"/>
        <v>#VALUE!</v>
      </c>
      <c r="BU45" s="166" t="e">
        <f t="shared" si="25"/>
        <v>#VALUE!</v>
      </c>
      <c r="BV45" s="166" t="e">
        <f t="shared" si="48"/>
        <v>#VALUE!</v>
      </c>
      <c r="BW45" s="166" t="e">
        <f t="shared" si="48"/>
        <v>#VALUE!</v>
      </c>
      <c r="BX45" s="166" t="e">
        <f t="shared" si="48"/>
        <v>#VALUE!</v>
      </c>
      <c r="BY45" s="166" t="e">
        <f t="shared" si="48"/>
        <v>#VALUE!</v>
      </c>
      <c r="BZ45" s="166" t="e">
        <f t="shared" si="48"/>
        <v>#VALUE!</v>
      </c>
      <c r="CA45" s="166" t="e">
        <f t="shared" si="48"/>
        <v>#VALUE!</v>
      </c>
      <c r="CB45" s="166" t="e">
        <f t="shared" si="48"/>
        <v>#VALUE!</v>
      </c>
      <c r="CC45" s="166" t="e">
        <f t="shared" si="48"/>
        <v>#VALUE!</v>
      </c>
      <c r="CD45" s="166" t="e">
        <f t="shared" si="48"/>
        <v>#VALUE!</v>
      </c>
      <c r="CE45" s="166" t="e">
        <f t="shared" si="48"/>
        <v>#VALUE!</v>
      </c>
      <c r="CF45" s="166" t="e">
        <f t="shared" si="48"/>
        <v>#VALUE!</v>
      </c>
      <c r="CG45" s="166" t="e">
        <f t="shared" si="48"/>
        <v>#VALUE!</v>
      </c>
      <c r="CH45" s="166" t="e">
        <f t="shared" si="48"/>
        <v>#VALUE!</v>
      </c>
      <c r="CJ45" s="168" t="e">
        <f>BT45*'CT Market Penetration Worksheet'!$F$10</f>
        <v>#VALUE!</v>
      </c>
      <c r="CK45" s="168" t="e">
        <f>BU45*'CT Market Penetration Worksheet'!$F$10</f>
        <v>#VALUE!</v>
      </c>
      <c r="CL45" s="168" t="e">
        <f>BV45*'CT Market Penetration Worksheet'!$F$10</f>
        <v>#VALUE!</v>
      </c>
      <c r="CM45" s="168" t="e">
        <f>BW45*'CT Market Penetration Worksheet'!$F$16</f>
        <v>#VALUE!</v>
      </c>
      <c r="CN45" s="168" t="e">
        <f>BX45*'CT Market Penetration Worksheet'!$F$16</f>
        <v>#VALUE!</v>
      </c>
      <c r="CO45" s="168" t="e">
        <f>BY45*'CT Market Penetration Worksheet'!$F$16</f>
        <v>#VALUE!</v>
      </c>
      <c r="CP45" s="168" t="e">
        <f>BZ45*'CT Market Penetration Worksheet'!$F$22</f>
        <v>#VALUE!</v>
      </c>
      <c r="CQ45" s="168" t="e">
        <f>CA45*'CT Market Penetration Worksheet'!$F$22</f>
        <v>#VALUE!</v>
      </c>
      <c r="CR45" s="168" t="e">
        <f>CB45*'CT Market Penetration Worksheet'!$F$22</f>
        <v>#VALUE!</v>
      </c>
      <c r="CS45" s="168" t="e">
        <f>CC45*'CT Market Penetration Worksheet'!$F$28</f>
        <v>#VALUE!</v>
      </c>
      <c r="CT45" s="168" t="e">
        <f>CD45*'CT Market Penetration Worksheet'!$F$28</f>
        <v>#VALUE!</v>
      </c>
      <c r="CU45" s="168" t="e">
        <f>CE45*'CT Market Penetration Worksheet'!$F$28</f>
        <v>#VALUE!</v>
      </c>
      <c r="CV45" s="168" t="e">
        <f t="shared" si="26"/>
        <v>#VALUE!</v>
      </c>
      <c r="CW45" s="168" t="e">
        <f t="shared" si="27"/>
        <v>#VALUE!</v>
      </c>
      <c r="CX45" s="168" t="e">
        <f t="shared" si="28"/>
        <v>#VALUE!</v>
      </c>
      <c r="CZ45" s="281" t="e">
        <f t="shared" si="29"/>
        <v>#VALUE!</v>
      </c>
      <c r="DA45" s="281" t="e">
        <f t="shared" si="30"/>
        <v>#VALUE!</v>
      </c>
      <c r="DB45" s="281" t="e">
        <f t="shared" si="30"/>
        <v>#VALUE!</v>
      </c>
      <c r="DC45" s="281" t="e">
        <f t="shared" si="30"/>
        <v>#VALUE!</v>
      </c>
      <c r="DD45" s="281" t="e">
        <f t="shared" si="30"/>
        <v>#VALUE!</v>
      </c>
      <c r="DF45" s="281" t="e">
        <f t="shared" si="31"/>
        <v>#VALUE!</v>
      </c>
      <c r="DG45" s="281" t="e">
        <f t="shared" si="32"/>
        <v>#VALUE!</v>
      </c>
      <c r="DH45" s="281" t="e">
        <f t="shared" si="33"/>
        <v>#VALUE!</v>
      </c>
      <c r="DI45" s="281" t="e">
        <f t="shared" si="34"/>
        <v>#VALUE!</v>
      </c>
      <c r="DJ45" s="281" t="e">
        <f t="shared" si="35"/>
        <v>#VALUE!</v>
      </c>
    </row>
    <row r="46" spans="1:114" s="282" customFormat="1" x14ac:dyDescent="0.35">
      <c r="A46" s="278">
        <f t="shared" si="36"/>
        <v>26</v>
      </c>
      <c r="B46" s="279">
        <f t="shared" si="17"/>
        <v>0</v>
      </c>
      <c r="C46" s="279">
        <f t="shared" si="49"/>
        <v>0</v>
      </c>
      <c r="D46" s="279">
        <f t="shared" si="18"/>
        <v>0</v>
      </c>
      <c r="E46" s="279">
        <f t="shared" si="49"/>
        <v>0</v>
      </c>
      <c r="F46" s="279">
        <f t="shared" si="49"/>
        <v>0</v>
      </c>
      <c r="G46" s="279">
        <f t="shared" si="19"/>
        <v>0</v>
      </c>
      <c r="H46" s="279">
        <f t="shared" si="49"/>
        <v>0</v>
      </c>
      <c r="I46" s="279">
        <f t="shared" si="49"/>
        <v>0</v>
      </c>
      <c r="J46" s="279">
        <f t="shared" si="20"/>
        <v>0</v>
      </c>
      <c r="K46" s="279">
        <f t="shared" si="49"/>
        <v>0</v>
      </c>
      <c r="L46" s="279">
        <f t="shared" si="49"/>
        <v>0</v>
      </c>
      <c r="M46" s="279">
        <f t="shared" si="21"/>
        <v>0</v>
      </c>
      <c r="N46" s="279">
        <f t="shared" si="49"/>
        <v>0</v>
      </c>
      <c r="O46" s="279">
        <f t="shared" si="49"/>
        <v>0</v>
      </c>
      <c r="P46" s="279">
        <f t="shared" si="22"/>
        <v>0</v>
      </c>
      <c r="Q46" s="166">
        <f t="shared" si="37"/>
        <v>0</v>
      </c>
      <c r="R46" s="280">
        <f t="shared" ref="R46:AQ49" si="51">(R$6+((R$5-R$6)/(1+EXP((($A46-R$8)/R$7)))))*$B46</f>
        <v>0</v>
      </c>
      <c r="S46" s="166">
        <f t="shared" si="51"/>
        <v>0</v>
      </c>
      <c r="T46" s="166">
        <f t="shared" si="51"/>
        <v>0</v>
      </c>
      <c r="U46" s="166">
        <f t="shared" si="51"/>
        <v>0</v>
      </c>
      <c r="V46" s="166">
        <f t="shared" si="51"/>
        <v>0</v>
      </c>
      <c r="W46" s="166" t="e">
        <f t="shared" si="51"/>
        <v>#VALUE!</v>
      </c>
      <c r="X46" s="166" t="e">
        <f t="shared" si="51"/>
        <v>#VALUE!</v>
      </c>
      <c r="Y46" s="166" t="e">
        <f t="shared" si="51"/>
        <v>#VALUE!</v>
      </c>
      <c r="Z46" s="166">
        <f t="shared" si="51"/>
        <v>0</v>
      </c>
      <c r="AA46" s="166">
        <f t="shared" si="51"/>
        <v>0</v>
      </c>
      <c r="AB46" s="166">
        <f t="shared" si="51"/>
        <v>0</v>
      </c>
      <c r="AC46" s="166">
        <f t="shared" si="51"/>
        <v>0</v>
      </c>
      <c r="AD46" s="166">
        <f t="shared" si="51"/>
        <v>0</v>
      </c>
      <c r="AE46" s="166">
        <f t="shared" si="51"/>
        <v>0</v>
      </c>
      <c r="AF46" s="166" t="e">
        <f t="shared" si="51"/>
        <v>#VALUE!</v>
      </c>
      <c r="AG46" s="166" t="e">
        <f t="shared" si="51"/>
        <v>#VALUE!</v>
      </c>
      <c r="AH46" s="166" t="e">
        <f t="shared" si="51"/>
        <v>#VALUE!</v>
      </c>
      <c r="AI46" s="166">
        <f t="shared" si="51"/>
        <v>0</v>
      </c>
      <c r="AJ46" s="166">
        <f t="shared" si="51"/>
        <v>0</v>
      </c>
      <c r="AK46" s="166">
        <f t="shared" si="51"/>
        <v>0</v>
      </c>
      <c r="AL46" s="166">
        <f t="shared" si="51"/>
        <v>0</v>
      </c>
      <c r="AM46" s="166">
        <f t="shared" si="51"/>
        <v>0</v>
      </c>
      <c r="AN46" s="166">
        <f t="shared" si="51"/>
        <v>0</v>
      </c>
      <c r="AO46" s="166" t="e">
        <f t="shared" si="51"/>
        <v>#VALUE!</v>
      </c>
      <c r="AP46" s="166" t="e">
        <f t="shared" si="51"/>
        <v>#VALUE!</v>
      </c>
      <c r="AQ46" s="166" t="e">
        <f t="shared" si="51"/>
        <v>#VALUE!</v>
      </c>
      <c r="AR46" s="166">
        <f t="shared" si="24"/>
        <v>0</v>
      </c>
      <c r="AS46" s="166">
        <f t="shared" si="4"/>
        <v>0</v>
      </c>
      <c r="AT46" s="166">
        <f t="shared" si="4"/>
        <v>0</v>
      </c>
      <c r="AU46" s="166">
        <f t="shared" si="5"/>
        <v>0</v>
      </c>
      <c r="AV46" s="166">
        <f t="shared" si="5"/>
        <v>0</v>
      </c>
      <c r="AW46" s="166">
        <f t="shared" si="5"/>
        <v>0</v>
      </c>
      <c r="AX46" s="166" t="e">
        <f t="shared" si="6"/>
        <v>#VALUE!</v>
      </c>
      <c r="AY46" s="166" t="e">
        <f t="shared" si="6"/>
        <v>#VALUE!</v>
      </c>
      <c r="AZ46" s="166" t="e">
        <f t="shared" si="6"/>
        <v>#VALUE!</v>
      </c>
      <c r="BA46" s="166">
        <f t="shared" si="7"/>
        <v>0</v>
      </c>
      <c r="BB46" s="166">
        <f t="shared" si="7"/>
        <v>0</v>
      </c>
      <c r="BC46" s="166">
        <f t="shared" si="7"/>
        <v>0</v>
      </c>
      <c r="BD46" s="166">
        <f t="shared" si="8"/>
        <v>0</v>
      </c>
      <c r="BE46" s="166">
        <f t="shared" si="8"/>
        <v>0</v>
      </c>
      <c r="BF46" s="166">
        <f t="shared" si="8"/>
        <v>0</v>
      </c>
      <c r="BG46" s="166" t="e">
        <f t="shared" si="9"/>
        <v>#VALUE!</v>
      </c>
      <c r="BH46" s="166" t="e">
        <f t="shared" si="9"/>
        <v>#VALUE!</v>
      </c>
      <c r="BI46" s="166" t="e">
        <f t="shared" si="9"/>
        <v>#VALUE!</v>
      </c>
      <c r="BJ46" s="166">
        <f t="shared" si="10"/>
        <v>0</v>
      </c>
      <c r="BK46" s="166">
        <f t="shared" si="10"/>
        <v>0</v>
      </c>
      <c r="BL46" s="166">
        <f t="shared" si="10"/>
        <v>0</v>
      </c>
      <c r="BM46" s="166">
        <f t="shared" si="11"/>
        <v>0</v>
      </c>
      <c r="BN46" s="166">
        <f t="shared" si="11"/>
        <v>0</v>
      </c>
      <c r="BO46" s="166">
        <f t="shared" si="11"/>
        <v>0</v>
      </c>
      <c r="BP46" s="166" t="e">
        <f t="shared" si="12"/>
        <v>#VALUE!</v>
      </c>
      <c r="BQ46" s="166" t="e">
        <f t="shared" si="12"/>
        <v>#VALUE!</v>
      </c>
      <c r="BR46" s="166" t="e">
        <f t="shared" si="12"/>
        <v>#VALUE!</v>
      </c>
      <c r="BT46" s="166" t="e">
        <f t="shared" si="25"/>
        <v>#VALUE!</v>
      </c>
      <c r="BU46" s="166" t="e">
        <f t="shared" si="25"/>
        <v>#VALUE!</v>
      </c>
      <c r="BV46" s="166" t="e">
        <f t="shared" si="48"/>
        <v>#VALUE!</v>
      </c>
      <c r="BW46" s="166" t="e">
        <f t="shared" si="48"/>
        <v>#VALUE!</v>
      </c>
      <c r="BX46" s="166" t="e">
        <f t="shared" si="48"/>
        <v>#VALUE!</v>
      </c>
      <c r="BY46" s="166" t="e">
        <f t="shared" si="48"/>
        <v>#VALUE!</v>
      </c>
      <c r="BZ46" s="166" t="e">
        <f t="shared" si="48"/>
        <v>#VALUE!</v>
      </c>
      <c r="CA46" s="166" t="e">
        <f t="shared" si="48"/>
        <v>#VALUE!</v>
      </c>
      <c r="CB46" s="166" t="e">
        <f t="shared" si="48"/>
        <v>#VALUE!</v>
      </c>
      <c r="CC46" s="166" t="e">
        <f t="shared" si="48"/>
        <v>#VALUE!</v>
      </c>
      <c r="CD46" s="166" t="e">
        <f t="shared" si="48"/>
        <v>#VALUE!</v>
      </c>
      <c r="CE46" s="166" t="e">
        <f t="shared" si="48"/>
        <v>#VALUE!</v>
      </c>
      <c r="CF46" s="166" t="e">
        <f t="shared" si="48"/>
        <v>#VALUE!</v>
      </c>
      <c r="CG46" s="166" t="e">
        <f t="shared" si="48"/>
        <v>#VALUE!</v>
      </c>
      <c r="CH46" s="166" t="e">
        <f t="shared" si="48"/>
        <v>#VALUE!</v>
      </c>
      <c r="CJ46" s="168" t="e">
        <f>BT46*'CT Market Penetration Worksheet'!$F$10</f>
        <v>#VALUE!</v>
      </c>
      <c r="CK46" s="168" t="e">
        <f>BU46*'CT Market Penetration Worksheet'!$F$10</f>
        <v>#VALUE!</v>
      </c>
      <c r="CL46" s="168" t="e">
        <f>BV46*'CT Market Penetration Worksheet'!$F$10</f>
        <v>#VALUE!</v>
      </c>
      <c r="CM46" s="168" t="e">
        <f>BW46*'CT Market Penetration Worksheet'!$F$16</f>
        <v>#VALUE!</v>
      </c>
      <c r="CN46" s="168" t="e">
        <f>BX46*'CT Market Penetration Worksheet'!$F$16</f>
        <v>#VALUE!</v>
      </c>
      <c r="CO46" s="168" t="e">
        <f>BY46*'CT Market Penetration Worksheet'!$F$16</f>
        <v>#VALUE!</v>
      </c>
      <c r="CP46" s="168" t="e">
        <f>BZ46*'CT Market Penetration Worksheet'!$F$22</f>
        <v>#VALUE!</v>
      </c>
      <c r="CQ46" s="168" t="e">
        <f>CA46*'CT Market Penetration Worksheet'!$F$22</f>
        <v>#VALUE!</v>
      </c>
      <c r="CR46" s="168" t="e">
        <f>CB46*'CT Market Penetration Worksheet'!$F$22</f>
        <v>#VALUE!</v>
      </c>
      <c r="CS46" s="168" t="e">
        <f>CC46*'CT Market Penetration Worksheet'!$F$28</f>
        <v>#VALUE!</v>
      </c>
      <c r="CT46" s="168" t="e">
        <f>CD46*'CT Market Penetration Worksheet'!$F$28</f>
        <v>#VALUE!</v>
      </c>
      <c r="CU46" s="168" t="e">
        <f>CE46*'CT Market Penetration Worksheet'!$F$28</f>
        <v>#VALUE!</v>
      </c>
      <c r="CV46" s="168" t="e">
        <f t="shared" si="26"/>
        <v>#VALUE!</v>
      </c>
      <c r="CW46" s="168" t="e">
        <f t="shared" si="27"/>
        <v>#VALUE!</v>
      </c>
      <c r="CX46" s="168" t="e">
        <f t="shared" si="28"/>
        <v>#VALUE!</v>
      </c>
      <c r="CZ46" s="281" t="e">
        <f t="shared" si="29"/>
        <v>#VALUE!</v>
      </c>
      <c r="DA46" s="281" t="e">
        <f t="shared" si="30"/>
        <v>#VALUE!</v>
      </c>
      <c r="DB46" s="281" t="e">
        <f t="shared" si="30"/>
        <v>#VALUE!</v>
      </c>
      <c r="DC46" s="281" t="e">
        <f t="shared" si="30"/>
        <v>#VALUE!</v>
      </c>
      <c r="DD46" s="281" t="e">
        <f t="shared" si="30"/>
        <v>#VALUE!</v>
      </c>
      <c r="DF46" s="281" t="e">
        <f t="shared" si="31"/>
        <v>#VALUE!</v>
      </c>
      <c r="DG46" s="281" t="e">
        <f t="shared" si="32"/>
        <v>#VALUE!</v>
      </c>
      <c r="DH46" s="281" t="e">
        <f t="shared" si="33"/>
        <v>#VALUE!</v>
      </c>
      <c r="DI46" s="281" t="e">
        <f t="shared" si="34"/>
        <v>#VALUE!</v>
      </c>
      <c r="DJ46" s="281" t="e">
        <f t="shared" si="35"/>
        <v>#VALUE!</v>
      </c>
    </row>
    <row r="47" spans="1:114" s="282" customFormat="1" x14ac:dyDescent="0.35">
      <c r="A47" s="278">
        <f t="shared" si="36"/>
        <v>27</v>
      </c>
      <c r="B47" s="279">
        <f t="shared" si="17"/>
        <v>0</v>
      </c>
      <c r="C47" s="279">
        <f t="shared" si="49"/>
        <v>0</v>
      </c>
      <c r="D47" s="279">
        <f t="shared" si="18"/>
        <v>0</v>
      </c>
      <c r="E47" s="279">
        <f t="shared" si="49"/>
        <v>0</v>
      </c>
      <c r="F47" s="279">
        <f t="shared" si="49"/>
        <v>0</v>
      </c>
      <c r="G47" s="279">
        <f t="shared" si="19"/>
        <v>0</v>
      </c>
      <c r="H47" s="279">
        <f t="shared" si="49"/>
        <v>0</v>
      </c>
      <c r="I47" s="279">
        <f t="shared" si="49"/>
        <v>0</v>
      </c>
      <c r="J47" s="279">
        <f t="shared" si="20"/>
        <v>0</v>
      </c>
      <c r="K47" s="279">
        <f t="shared" si="49"/>
        <v>0</v>
      </c>
      <c r="L47" s="279">
        <f t="shared" si="49"/>
        <v>0</v>
      </c>
      <c r="M47" s="279">
        <f t="shared" si="21"/>
        <v>0</v>
      </c>
      <c r="N47" s="279">
        <f t="shared" si="49"/>
        <v>0</v>
      </c>
      <c r="O47" s="279">
        <f t="shared" si="49"/>
        <v>0</v>
      </c>
      <c r="P47" s="279">
        <f t="shared" si="22"/>
        <v>0</v>
      </c>
      <c r="Q47" s="166">
        <f t="shared" si="37"/>
        <v>0</v>
      </c>
      <c r="R47" s="280">
        <f t="shared" si="51"/>
        <v>0</v>
      </c>
      <c r="S47" s="166">
        <f t="shared" si="51"/>
        <v>0</v>
      </c>
      <c r="T47" s="166">
        <f t="shared" si="51"/>
        <v>0</v>
      </c>
      <c r="U47" s="166">
        <f t="shared" si="51"/>
        <v>0</v>
      </c>
      <c r="V47" s="166">
        <f t="shared" si="51"/>
        <v>0</v>
      </c>
      <c r="W47" s="166" t="e">
        <f t="shared" si="51"/>
        <v>#VALUE!</v>
      </c>
      <c r="X47" s="166" t="e">
        <f t="shared" si="51"/>
        <v>#VALUE!</v>
      </c>
      <c r="Y47" s="166" t="e">
        <f t="shared" si="51"/>
        <v>#VALUE!</v>
      </c>
      <c r="Z47" s="166">
        <f t="shared" si="51"/>
        <v>0</v>
      </c>
      <c r="AA47" s="166">
        <f t="shared" si="51"/>
        <v>0</v>
      </c>
      <c r="AB47" s="166">
        <f t="shared" si="51"/>
        <v>0</v>
      </c>
      <c r="AC47" s="166">
        <f t="shared" si="51"/>
        <v>0</v>
      </c>
      <c r="AD47" s="166">
        <f t="shared" si="51"/>
        <v>0</v>
      </c>
      <c r="AE47" s="166">
        <f t="shared" si="51"/>
        <v>0</v>
      </c>
      <c r="AF47" s="166" t="e">
        <f t="shared" si="51"/>
        <v>#VALUE!</v>
      </c>
      <c r="AG47" s="166" t="e">
        <f t="shared" si="51"/>
        <v>#VALUE!</v>
      </c>
      <c r="AH47" s="166" t="e">
        <f t="shared" si="51"/>
        <v>#VALUE!</v>
      </c>
      <c r="AI47" s="166">
        <f t="shared" si="51"/>
        <v>0</v>
      </c>
      <c r="AJ47" s="166">
        <f t="shared" si="51"/>
        <v>0</v>
      </c>
      <c r="AK47" s="166">
        <f t="shared" si="51"/>
        <v>0</v>
      </c>
      <c r="AL47" s="166">
        <f t="shared" si="51"/>
        <v>0</v>
      </c>
      <c r="AM47" s="166">
        <f t="shared" si="51"/>
        <v>0</v>
      </c>
      <c r="AN47" s="166">
        <f t="shared" si="51"/>
        <v>0</v>
      </c>
      <c r="AO47" s="166" t="e">
        <f t="shared" si="51"/>
        <v>#VALUE!</v>
      </c>
      <c r="AP47" s="166" t="e">
        <f t="shared" si="51"/>
        <v>#VALUE!</v>
      </c>
      <c r="AQ47" s="166" t="e">
        <f t="shared" si="51"/>
        <v>#VALUE!</v>
      </c>
      <c r="AR47" s="166">
        <f t="shared" si="24"/>
        <v>0</v>
      </c>
      <c r="AS47" s="166">
        <f t="shared" si="4"/>
        <v>0</v>
      </c>
      <c r="AT47" s="166">
        <f t="shared" si="4"/>
        <v>0</v>
      </c>
      <c r="AU47" s="166">
        <f t="shared" si="5"/>
        <v>0</v>
      </c>
      <c r="AV47" s="166">
        <f t="shared" si="5"/>
        <v>0</v>
      </c>
      <c r="AW47" s="166">
        <f t="shared" si="5"/>
        <v>0</v>
      </c>
      <c r="AX47" s="166" t="e">
        <f t="shared" si="6"/>
        <v>#VALUE!</v>
      </c>
      <c r="AY47" s="166" t="e">
        <f t="shared" si="6"/>
        <v>#VALUE!</v>
      </c>
      <c r="AZ47" s="166" t="e">
        <f t="shared" si="6"/>
        <v>#VALUE!</v>
      </c>
      <c r="BA47" s="166">
        <f t="shared" si="7"/>
        <v>0</v>
      </c>
      <c r="BB47" s="166">
        <f t="shared" si="7"/>
        <v>0</v>
      </c>
      <c r="BC47" s="166">
        <f t="shared" si="7"/>
        <v>0</v>
      </c>
      <c r="BD47" s="166">
        <f t="shared" si="8"/>
        <v>0</v>
      </c>
      <c r="BE47" s="166">
        <f t="shared" si="8"/>
        <v>0</v>
      </c>
      <c r="BF47" s="166">
        <f t="shared" si="8"/>
        <v>0</v>
      </c>
      <c r="BG47" s="166" t="e">
        <f t="shared" si="9"/>
        <v>#VALUE!</v>
      </c>
      <c r="BH47" s="166" t="e">
        <f t="shared" si="9"/>
        <v>#VALUE!</v>
      </c>
      <c r="BI47" s="166" t="e">
        <f t="shared" si="9"/>
        <v>#VALUE!</v>
      </c>
      <c r="BJ47" s="166">
        <f t="shared" si="10"/>
        <v>0</v>
      </c>
      <c r="BK47" s="166">
        <f t="shared" si="10"/>
        <v>0</v>
      </c>
      <c r="BL47" s="166">
        <f t="shared" si="10"/>
        <v>0</v>
      </c>
      <c r="BM47" s="166">
        <f t="shared" si="11"/>
        <v>0</v>
      </c>
      <c r="BN47" s="166">
        <f t="shared" si="11"/>
        <v>0</v>
      </c>
      <c r="BO47" s="166">
        <f t="shared" si="11"/>
        <v>0</v>
      </c>
      <c r="BP47" s="166" t="e">
        <f t="shared" si="12"/>
        <v>#VALUE!</v>
      </c>
      <c r="BQ47" s="166" t="e">
        <f t="shared" si="12"/>
        <v>#VALUE!</v>
      </c>
      <c r="BR47" s="166" t="e">
        <f t="shared" si="12"/>
        <v>#VALUE!</v>
      </c>
      <c r="BT47" s="166" t="e">
        <f t="shared" si="25"/>
        <v>#VALUE!</v>
      </c>
      <c r="BU47" s="166" t="e">
        <f t="shared" si="25"/>
        <v>#VALUE!</v>
      </c>
      <c r="BV47" s="166" t="e">
        <f t="shared" si="48"/>
        <v>#VALUE!</v>
      </c>
      <c r="BW47" s="166" t="e">
        <f t="shared" si="48"/>
        <v>#VALUE!</v>
      </c>
      <c r="BX47" s="166" t="e">
        <f t="shared" si="48"/>
        <v>#VALUE!</v>
      </c>
      <c r="BY47" s="166" t="e">
        <f t="shared" si="48"/>
        <v>#VALUE!</v>
      </c>
      <c r="BZ47" s="166" t="e">
        <f t="shared" si="48"/>
        <v>#VALUE!</v>
      </c>
      <c r="CA47" s="166" t="e">
        <f t="shared" si="48"/>
        <v>#VALUE!</v>
      </c>
      <c r="CB47" s="166" t="e">
        <f t="shared" si="48"/>
        <v>#VALUE!</v>
      </c>
      <c r="CC47" s="166" t="e">
        <f t="shared" si="48"/>
        <v>#VALUE!</v>
      </c>
      <c r="CD47" s="166" t="e">
        <f t="shared" si="48"/>
        <v>#VALUE!</v>
      </c>
      <c r="CE47" s="166" t="e">
        <f t="shared" si="48"/>
        <v>#VALUE!</v>
      </c>
      <c r="CF47" s="166" t="e">
        <f t="shared" si="48"/>
        <v>#VALUE!</v>
      </c>
      <c r="CG47" s="166" t="e">
        <f t="shared" si="48"/>
        <v>#VALUE!</v>
      </c>
      <c r="CH47" s="166" t="e">
        <f t="shared" si="48"/>
        <v>#VALUE!</v>
      </c>
      <c r="CJ47" s="168" t="e">
        <f>BT47*'CT Market Penetration Worksheet'!$F$10</f>
        <v>#VALUE!</v>
      </c>
      <c r="CK47" s="168" t="e">
        <f>BU47*'CT Market Penetration Worksheet'!$F$10</f>
        <v>#VALUE!</v>
      </c>
      <c r="CL47" s="168" t="e">
        <f>BV47*'CT Market Penetration Worksheet'!$F$10</f>
        <v>#VALUE!</v>
      </c>
      <c r="CM47" s="168" t="e">
        <f>BW47*'CT Market Penetration Worksheet'!$F$16</f>
        <v>#VALUE!</v>
      </c>
      <c r="CN47" s="168" t="e">
        <f>BX47*'CT Market Penetration Worksheet'!$F$16</f>
        <v>#VALUE!</v>
      </c>
      <c r="CO47" s="168" t="e">
        <f>BY47*'CT Market Penetration Worksheet'!$F$16</f>
        <v>#VALUE!</v>
      </c>
      <c r="CP47" s="168" t="e">
        <f>BZ47*'CT Market Penetration Worksheet'!$F$22</f>
        <v>#VALUE!</v>
      </c>
      <c r="CQ47" s="168" t="e">
        <f>CA47*'CT Market Penetration Worksheet'!$F$22</f>
        <v>#VALUE!</v>
      </c>
      <c r="CR47" s="168" t="e">
        <f>CB47*'CT Market Penetration Worksheet'!$F$22</f>
        <v>#VALUE!</v>
      </c>
      <c r="CS47" s="168" t="e">
        <f>CC47*'CT Market Penetration Worksheet'!$F$28</f>
        <v>#VALUE!</v>
      </c>
      <c r="CT47" s="168" t="e">
        <f>CD47*'CT Market Penetration Worksheet'!$F$28</f>
        <v>#VALUE!</v>
      </c>
      <c r="CU47" s="168" t="e">
        <f>CE47*'CT Market Penetration Worksheet'!$F$28</f>
        <v>#VALUE!</v>
      </c>
      <c r="CV47" s="168" t="e">
        <f t="shared" si="26"/>
        <v>#VALUE!</v>
      </c>
      <c r="CW47" s="168" t="e">
        <f t="shared" si="27"/>
        <v>#VALUE!</v>
      </c>
      <c r="CX47" s="168" t="e">
        <f t="shared" si="28"/>
        <v>#VALUE!</v>
      </c>
      <c r="CZ47" s="281" t="e">
        <f t="shared" si="29"/>
        <v>#VALUE!</v>
      </c>
      <c r="DA47" s="281" t="e">
        <f t="shared" si="30"/>
        <v>#VALUE!</v>
      </c>
      <c r="DB47" s="281" t="e">
        <f t="shared" si="30"/>
        <v>#VALUE!</v>
      </c>
      <c r="DC47" s="281" t="e">
        <f t="shared" si="30"/>
        <v>#VALUE!</v>
      </c>
      <c r="DD47" s="281" t="e">
        <f t="shared" si="30"/>
        <v>#VALUE!</v>
      </c>
      <c r="DF47" s="281" t="e">
        <f t="shared" si="31"/>
        <v>#VALUE!</v>
      </c>
      <c r="DG47" s="281" t="e">
        <f t="shared" si="32"/>
        <v>#VALUE!</v>
      </c>
      <c r="DH47" s="281" t="e">
        <f t="shared" si="33"/>
        <v>#VALUE!</v>
      </c>
      <c r="DI47" s="281" t="e">
        <f t="shared" si="34"/>
        <v>#VALUE!</v>
      </c>
      <c r="DJ47" s="281" t="e">
        <f t="shared" si="35"/>
        <v>#VALUE!</v>
      </c>
    </row>
    <row r="48" spans="1:114" s="282" customFormat="1" x14ac:dyDescent="0.35">
      <c r="A48" s="278">
        <f t="shared" si="36"/>
        <v>28</v>
      </c>
      <c r="B48" s="279">
        <f t="shared" si="17"/>
        <v>0</v>
      </c>
      <c r="C48" s="279">
        <f t="shared" si="49"/>
        <v>0</v>
      </c>
      <c r="D48" s="279">
        <f t="shared" si="18"/>
        <v>0</v>
      </c>
      <c r="E48" s="279">
        <f t="shared" si="49"/>
        <v>0</v>
      </c>
      <c r="F48" s="279">
        <f t="shared" si="49"/>
        <v>0</v>
      </c>
      <c r="G48" s="279">
        <f t="shared" si="19"/>
        <v>0</v>
      </c>
      <c r="H48" s="279">
        <f t="shared" si="49"/>
        <v>0</v>
      </c>
      <c r="I48" s="279">
        <f t="shared" si="49"/>
        <v>0</v>
      </c>
      <c r="J48" s="279">
        <f t="shared" si="20"/>
        <v>0</v>
      </c>
      <c r="K48" s="279">
        <f t="shared" si="49"/>
        <v>0</v>
      </c>
      <c r="L48" s="279">
        <f t="shared" si="49"/>
        <v>0</v>
      </c>
      <c r="M48" s="279">
        <f t="shared" si="21"/>
        <v>0</v>
      </c>
      <c r="N48" s="279">
        <f t="shared" si="49"/>
        <v>0</v>
      </c>
      <c r="O48" s="279">
        <f t="shared" si="49"/>
        <v>0</v>
      </c>
      <c r="P48" s="279">
        <f t="shared" si="22"/>
        <v>0</v>
      </c>
      <c r="Q48" s="166">
        <f t="shared" si="37"/>
        <v>0</v>
      </c>
      <c r="R48" s="280">
        <f t="shared" si="51"/>
        <v>0</v>
      </c>
      <c r="S48" s="166">
        <f t="shared" si="51"/>
        <v>0</v>
      </c>
      <c r="T48" s="166">
        <f t="shared" si="51"/>
        <v>0</v>
      </c>
      <c r="U48" s="166">
        <f t="shared" si="51"/>
        <v>0</v>
      </c>
      <c r="V48" s="166">
        <f t="shared" si="51"/>
        <v>0</v>
      </c>
      <c r="W48" s="166" t="e">
        <f t="shared" si="51"/>
        <v>#VALUE!</v>
      </c>
      <c r="X48" s="166" t="e">
        <f t="shared" si="51"/>
        <v>#VALUE!</v>
      </c>
      <c r="Y48" s="166" t="e">
        <f t="shared" si="51"/>
        <v>#VALUE!</v>
      </c>
      <c r="Z48" s="166">
        <f t="shared" si="51"/>
        <v>0</v>
      </c>
      <c r="AA48" s="166">
        <f t="shared" si="51"/>
        <v>0</v>
      </c>
      <c r="AB48" s="166">
        <f t="shared" si="51"/>
        <v>0</v>
      </c>
      <c r="AC48" s="166">
        <f t="shared" si="51"/>
        <v>0</v>
      </c>
      <c r="AD48" s="166">
        <f t="shared" si="51"/>
        <v>0</v>
      </c>
      <c r="AE48" s="166">
        <f t="shared" si="51"/>
        <v>0</v>
      </c>
      <c r="AF48" s="166" t="e">
        <f t="shared" si="51"/>
        <v>#VALUE!</v>
      </c>
      <c r="AG48" s="166" t="e">
        <f t="shared" si="51"/>
        <v>#VALUE!</v>
      </c>
      <c r="AH48" s="166" t="e">
        <f t="shared" si="51"/>
        <v>#VALUE!</v>
      </c>
      <c r="AI48" s="166">
        <f t="shared" si="51"/>
        <v>0</v>
      </c>
      <c r="AJ48" s="166">
        <f t="shared" si="51"/>
        <v>0</v>
      </c>
      <c r="AK48" s="166">
        <f t="shared" si="51"/>
        <v>0</v>
      </c>
      <c r="AL48" s="166">
        <f t="shared" si="51"/>
        <v>0</v>
      </c>
      <c r="AM48" s="166">
        <f t="shared" si="51"/>
        <v>0</v>
      </c>
      <c r="AN48" s="166">
        <f t="shared" si="51"/>
        <v>0</v>
      </c>
      <c r="AO48" s="166" t="e">
        <f t="shared" si="51"/>
        <v>#VALUE!</v>
      </c>
      <c r="AP48" s="166" t="e">
        <f t="shared" si="51"/>
        <v>#VALUE!</v>
      </c>
      <c r="AQ48" s="166" t="e">
        <f t="shared" si="51"/>
        <v>#VALUE!</v>
      </c>
      <c r="AR48" s="166">
        <f t="shared" si="24"/>
        <v>0</v>
      </c>
      <c r="AS48" s="166">
        <f t="shared" si="4"/>
        <v>0</v>
      </c>
      <c r="AT48" s="166">
        <f t="shared" si="4"/>
        <v>0</v>
      </c>
      <c r="AU48" s="166">
        <f t="shared" si="5"/>
        <v>0</v>
      </c>
      <c r="AV48" s="166">
        <f t="shared" si="5"/>
        <v>0</v>
      </c>
      <c r="AW48" s="166">
        <f t="shared" si="5"/>
        <v>0</v>
      </c>
      <c r="AX48" s="166" t="e">
        <f t="shared" si="6"/>
        <v>#VALUE!</v>
      </c>
      <c r="AY48" s="166" t="e">
        <f t="shared" si="6"/>
        <v>#VALUE!</v>
      </c>
      <c r="AZ48" s="166" t="e">
        <f t="shared" si="6"/>
        <v>#VALUE!</v>
      </c>
      <c r="BA48" s="166">
        <f t="shared" si="7"/>
        <v>0</v>
      </c>
      <c r="BB48" s="166">
        <f t="shared" si="7"/>
        <v>0</v>
      </c>
      <c r="BC48" s="166">
        <f t="shared" si="7"/>
        <v>0</v>
      </c>
      <c r="BD48" s="166">
        <f t="shared" si="8"/>
        <v>0</v>
      </c>
      <c r="BE48" s="166">
        <f t="shared" si="8"/>
        <v>0</v>
      </c>
      <c r="BF48" s="166">
        <f t="shared" si="8"/>
        <v>0</v>
      </c>
      <c r="BG48" s="166" t="e">
        <f t="shared" si="9"/>
        <v>#VALUE!</v>
      </c>
      <c r="BH48" s="166" t="e">
        <f t="shared" si="9"/>
        <v>#VALUE!</v>
      </c>
      <c r="BI48" s="166" t="e">
        <f t="shared" si="9"/>
        <v>#VALUE!</v>
      </c>
      <c r="BJ48" s="166">
        <f t="shared" si="10"/>
        <v>0</v>
      </c>
      <c r="BK48" s="166">
        <f t="shared" si="10"/>
        <v>0</v>
      </c>
      <c r="BL48" s="166">
        <f t="shared" si="10"/>
        <v>0</v>
      </c>
      <c r="BM48" s="166">
        <f t="shared" si="11"/>
        <v>0</v>
      </c>
      <c r="BN48" s="166">
        <f t="shared" si="11"/>
        <v>0</v>
      </c>
      <c r="BO48" s="166">
        <f t="shared" si="11"/>
        <v>0</v>
      </c>
      <c r="BP48" s="166" t="e">
        <f t="shared" si="12"/>
        <v>#VALUE!</v>
      </c>
      <c r="BQ48" s="166" t="e">
        <f t="shared" si="12"/>
        <v>#VALUE!</v>
      </c>
      <c r="BR48" s="166" t="e">
        <f t="shared" si="12"/>
        <v>#VALUE!</v>
      </c>
      <c r="BT48" s="166" t="e">
        <f t="shared" si="25"/>
        <v>#VALUE!</v>
      </c>
      <c r="BU48" s="166" t="e">
        <f t="shared" si="25"/>
        <v>#VALUE!</v>
      </c>
      <c r="BV48" s="166" t="e">
        <f t="shared" si="48"/>
        <v>#VALUE!</v>
      </c>
      <c r="BW48" s="166" t="e">
        <f t="shared" si="48"/>
        <v>#VALUE!</v>
      </c>
      <c r="BX48" s="166" t="e">
        <f t="shared" si="48"/>
        <v>#VALUE!</v>
      </c>
      <c r="BY48" s="166" t="e">
        <f t="shared" si="48"/>
        <v>#VALUE!</v>
      </c>
      <c r="BZ48" s="166" t="e">
        <f t="shared" si="48"/>
        <v>#VALUE!</v>
      </c>
      <c r="CA48" s="166" t="e">
        <f t="shared" si="48"/>
        <v>#VALUE!</v>
      </c>
      <c r="CB48" s="166" t="e">
        <f t="shared" si="48"/>
        <v>#VALUE!</v>
      </c>
      <c r="CC48" s="166" t="e">
        <f t="shared" si="48"/>
        <v>#VALUE!</v>
      </c>
      <c r="CD48" s="166" t="e">
        <f t="shared" si="48"/>
        <v>#VALUE!</v>
      </c>
      <c r="CE48" s="166" t="e">
        <f t="shared" si="48"/>
        <v>#VALUE!</v>
      </c>
      <c r="CF48" s="166" t="e">
        <f t="shared" si="48"/>
        <v>#VALUE!</v>
      </c>
      <c r="CG48" s="166" t="e">
        <f t="shared" si="48"/>
        <v>#VALUE!</v>
      </c>
      <c r="CH48" s="166" t="e">
        <f t="shared" si="48"/>
        <v>#VALUE!</v>
      </c>
      <c r="CJ48" s="168" t="e">
        <f>BT48*'CT Market Penetration Worksheet'!$F$10</f>
        <v>#VALUE!</v>
      </c>
      <c r="CK48" s="168" t="e">
        <f>BU48*'CT Market Penetration Worksheet'!$F$10</f>
        <v>#VALUE!</v>
      </c>
      <c r="CL48" s="168" t="e">
        <f>BV48*'CT Market Penetration Worksheet'!$F$10</f>
        <v>#VALUE!</v>
      </c>
      <c r="CM48" s="168" t="e">
        <f>BW48*'CT Market Penetration Worksheet'!$F$16</f>
        <v>#VALUE!</v>
      </c>
      <c r="CN48" s="168" t="e">
        <f>BX48*'CT Market Penetration Worksheet'!$F$16</f>
        <v>#VALUE!</v>
      </c>
      <c r="CO48" s="168" t="e">
        <f>BY48*'CT Market Penetration Worksheet'!$F$16</f>
        <v>#VALUE!</v>
      </c>
      <c r="CP48" s="168" t="e">
        <f>BZ48*'CT Market Penetration Worksheet'!$F$22</f>
        <v>#VALUE!</v>
      </c>
      <c r="CQ48" s="168" t="e">
        <f>CA48*'CT Market Penetration Worksheet'!$F$22</f>
        <v>#VALUE!</v>
      </c>
      <c r="CR48" s="168" t="e">
        <f>CB48*'CT Market Penetration Worksheet'!$F$22</f>
        <v>#VALUE!</v>
      </c>
      <c r="CS48" s="168" t="e">
        <f>CC48*'CT Market Penetration Worksheet'!$F$28</f>
        <v>#VALUE!</v>
      </c>
      <c r="CT48" s="168" t="e">
        <f>CD48*'CT Market Penetration Worksheet'!$F$28</f>
        <v>#VALUE!</v>
      </c>
      <c r="CU48" s="168" t="e">
        <f>CE48*'CT Market Penetration Worksheet'!$F$28</f>
        <v>#VALUE!</v>
      </c>
      <c r="CV48" s="168" t="e">
        <f t="shared" si="26"/>
        <v>#VALUE!</v>
      </c>
      <c r="CW48" s="168" t="e">
        <f t="shared" si="27"/>
        <v>#VALUE!</v>
      </c>
      <c r="CX48" s="168" t="e">
        <f t="shared" si="28"/>
        <v>#VALUE!</v>
      </c>
      <c r="CZ48" s="281" t="e">
        <f t="shared" si="29"/>
        <v>#VALUE!</v>
      </c>
      <c r="DA48" s="281" t="e">
        <f t="shared" si="30"/>
        <v>#VALUE!</v>
      </c>
      <c r="DB48" s="281" t="e">
        <f t="shared" si="30"/>
        <v>#VALUE!</v>
      </c>
      <c r="DC48" s="281" t="e">
        <f t="shared" si="30"/>
        <v>#VALUE!</v>
      </c>
      <c r="DD48" s="281" t="e">
        <f t="shared" si="30"/>
        <v>#VALUE!</v>
      </c>
      <c r="DF48" s="281" t="e">
        <f t="shared" si="31"/>
        <v>#VALUE!</v>
      </c>
      <c r="DG48" s="281" t="e">
        <f t="shared" si="32"/>
        <v>#VALUE!</v>
      </c>
      <c r="DH48" s="281" t="e">
        <f t="shared" si="33"/>
        <v>#VALUE!</v>
      </c>
      <c r="DI48" s="281" t="e">
        <f t="shared" si="34"/>
        <v>#VALUE!</v>
      </c>
      <c r="DJ48" s="281" t="e">
        <f t="shared" si="35"/>
        <v>#VALUE!</v>
      </c>
    </row>
    <row r="49" spans="1:114" s="282" customFormat="1" x14ac:dyDescent="0.35">
      <c r="A49" s="278">
        <f t="shared" si="36"/>
        <v>29</v>
      </c>
      <c r="B49" s="279">
        <f t="shared" si="17"/>
        <v>0</v>
      </c>
      <c r="C49" s="279">
        <f t="shared" si="49"/>
        <v>0</v>
      </c>
      <c r="D49" s="279">
        <f t="shared" si="18"/>
        <v>0</v>
      </c>
      <c r="E49" s="279">
        <f t="shared" si="49"/>
        <v>0</v>
      </c>
      <c r="F49" s="279">
        <f t="shared" si="49"/>
        <v>0</v>
      </c>
      <c r="G49" s="279">
        <f t="shared" si="19"/>
        <v>0</v>
      </c>
      <c r="H49" s="279">
        <f t="shared" si="49"/>
        <v>0</v>
      </c>
      <c r="I49" s="279">
        <f t="shared" si="49"/>
        <v>0</v>
      </c>
      <c r="J49" s="279">
        <f t="shared" si="20"/>
        <v>0</v>
      </c>
      <c r="K49" s="279">
        <f t="shared" si="49"/>
        <v>0</v>
      </c>
      <c r="L49" s="279">
        <f t="shared" si="49"/>
        <v>0</v>
      </c>
      <c r="M49" s="279">
        <f t="shared" si="21"/>
        <v>0</v>
      </c>
      <c r="N49" s="279">
        <f t="shared" si="49"/>
        <v>0</v>
      </c>
      <c r="O49" s="279">
        <f t="shared" si="49"/>
        <v>0</v>
      </c>
      <c r="P49" s="279">
        <f t="shared" si="22"/>
        <v>0</v>
      </c>
      <c r="Q49" s="166">
        <f t="shared" si="37"/>
        <v>0</v>
      </c>
      <c r="R49" s="280">
        <f t="shared" si="51"/>
        <v>0</v>
      </c>
      <c r="S49" s="166">
        <f t="shared" si="51"/>
        <v>0</v>
      </c>
      <c r="T49" s="166">
        <f t="shared" si="51"/>
        <v>0</v>
      </c>
      <c r="U49" s="166">
        <f t="shared" si="51"/>
        <v>0</v>
      </c>
      <c r="V49" s="166">
        <f t="shared" si="51"/>
        <v>0</v>
      </c>
      <c r="W49" s="166" t="e">
        <f t="shared" si="51"/>
        <v>#VALUE!</v>
      </c>
      <c r="X49" s="166" t="e">
        <f t="shared" si="51"/>
        <v>#VALUE!</v>
      </c>
      <c r="Y49" s="166" t="e">
        <f t="shared" si="51"/>
        <v>#VALUE!</v>
      </c>
      <c r="Z49" s="166">
        <f t="shared" si="51"/>
        <v>0</v>
      </c>
      <c r="AA49" s="166">
        <f t="shared" si="51"/>
        <v>0</v>
      </c>
      <c r="AB49" s="166">
        <f t="shared" si="51"/>
        <v>0</v>
      </c>
      <c r="AC49" s="166">
        <f t="shared" si="51"/>
        <v>0</v>
      </c>
      <c r="AD49" s="166">
        <f t="shared" si="51"/>
        <v>0</v>
      </c>
      <c r="AE49" s="166">
        <f t="shared" si="51"/>
        <v>0</v>
      </c>
      <c r="AF49" s="166" t="e">
        <f t="shared" si="51"/>
        <v>#VALUE!</v>
      </c>
      <c r="AG49" s="166" t="e">
        <f t="shared" si="51"/>
        <v>#VALUE!</v>
      </c>
      <c r="AH49" s="166" t="e">
        <f t="shared" si="51"/>
        <v>#VALUE!</v>
      </c>
      <c r="AI49" s="166">
        <f t="shared" si="51"/>
        <v>0</v>
      </c>
      <c r="AJ49" s="166">
        <f t="shared" si="51"/>
        <v>0</v>
      </c>
      <c r="AK49" s="166">
        <f t="shared" si="51"/>
        <v>0</v>
      </c>
      <c r="AL49" s="166">
        <f t="shared" si="51"/>
        <v>0</v>
      </c>
      <c r="AM49" s="166">
        <f t="shared" si="51"/>
        <v>0</v>
      </c>
      <c r="AN49" s="166">
        <f t="shared" si="51"/>
        <v>0</v>
      </c>
      <c r="AO49" s="166" t="e">
        <f t="shared" si="51"/>
        <v>#VALUE!</v>
      </c>
      <c r="AP49" s="166" t="e">
        <f t="shared" si="51"/>
        <v>#VALUE!</v>
      </c>
      <c r="AQ49" s="166" t="e">
        <f t="shared" si="51"/>
        <v>#VALUE!</v>
      </c>
      <c r="AR49" s="166">
        <f t="shared" si="24"/>
        <v>0</v>
      </c>
      <c r="AS49" s="166">
        <f t="shared" si="4"/>
        <v>0</v>
      </c>
      <c r="AT49" s="166">
        <f t="shared" si="4"/>
        <v>0</v>
      </c>
      <c r="AU49" s="166">
        <f t="shared" si="5"/>
        <v>0</v>
      </c>
      <c r="AV49" s="166">
        <f t="shared" si="5"/>
        <v>0</v>
      </c>
      <c r="AW49" s="166">
        <f t="shared" si="5"/>
        <v>0</v>
      </c>
      <c r="AX49" s="166" t="e">
        <f t="shared" si="6"/>
        <v>#VALUE!</v>
      </c>
      <c r="AY49" s="166" t="e">
        <f t="shared" si="6"/>
        <v>#VALUE!</v>
      </c>
      <c r="AZ49" s="166" t="e">
        <f t="shared" si="6"/>
        <v>#VALUE!</v>
      </c>
      <c r="BA49" s="166">
        <f t="shared" si="7"/>
        <v>0</v>
      </c>
      <c r="BB49" s="166">
        <f t="shared" si="7"/>
        <v>0</v>
      </c>
      <c r="BC49" s="166">
        <f t="shared" si="7"/>
        <v>0</v>
      </c>
      <c r="BD49" s="166">
        <f t="shared" si="8"/>
        <v>0</v>
      </c>
      <c r="BE49" s="166">
        <f t="shared" si="8"/>
        <v>0</v>
      </c>
      <c r="BF49" s="166">
        <f t="shared" si="8"/>
        <v>0</v>
      </c>
      <c r="BG49" s="166" t="e">
        <f t="shared" si="9"/>
        <v>#VALUE!</v>
      </c>
      <c r="BH49" s="166" t="e">
        <f t="shared" si="9"/>
        <v>#VALUE!</v>
      </c>
      <c r="BI49" s="166" t="e">
        <f t="shared" si="9"/>
        <v>#VALUE!</v>
      </c>
      <c r="BJ49" s="166">
        <f t="shared" si="10"/>
        <v>0</v>
      </c>
      <c r="BK49" s="166">
        <f t="shared" si="10"/>
        <v>0</v>
      </c>
      <c r="BL49" s="166">
        <f t="shared" si="10"/>
        <v>0</v>
      </c>
      <c r="BM49" s="166">
        <f t="shared" si="11"/>
        <v>0</v>
      </c>
      <c r="BN49" s="166">
        <f t="shared" si="11"/>
        <v>0</v>
      </c>
      <c r="BO49" s="166">
        <f t="shared" si="11"/>
        <v>0</v>
      </c>
      <c r="BP49" s="166" t="e">
        <f t="shared" si="12"/>
        <v>#VALUE!</v>
      </c>
      <c r="BQ49" s="166" t="e">
        <f t="shared" si="12"/>
        <v>#VALUE!</v>
      </c>
      <c r="BR49" s="166" t="e">
        <f t="shared" si="12"/>
        <v>#VALUE!</v>
      </c>
      <c r="BT49" s="166" t="e">
        <f t="shared" si="25"/>
        <v>#VALUE!</v>
      </c>
      <c r="BU49" s="166" t="e">
        <f t="shared" si="25"/>
        <v>#VALUE!</v>
      </c>
      <c r="BV49" s="166" t="e">
        <f t="shared" si="48"/>
        <v>#VALUE!</v>
      </c>
      <c r="BW49" s="166" t="e">
        <f t="shared" si="48"/>
        <v>#VALUE!</v>
      </c>
      <c r="BX49" s="166" t="e">
        <f t="shared" si="48"/>
        <v>#VALUE!</v>
      </c>
      <c r="BY49" s="166" t="e">
        <f t="shared" si="48"/>
        <v>#VALUE!</v>
      </c>
      <c r="BZ49" s="166" t="e">
        <f t="shared" si="48"/>
        <v>#VALUE!</v>
      </c>
      <c r="CA49" s="166" t="e">
        <f t="shared" si="48"/>
        <v>#VALUE!</v>
      </c>
      <c r="CB49" s="166" t="e">
        <f t="shared" si="48"/>
        <v>#VALUE!</v>
      </c>
      <c r="CC49" s="166" t="e">
        <f t="shared" si="48"/>
        <v>#VALUE!</v>
      </c>
      <c r="CD49" s="166" t="e">
        <f t="shared" si="48"/>
        <v>#VALUE!</v>
      </c>
      <c r="CE49" s="166" t="e">
        <f t="shared" si="48"/>
        <v>#VALUE!</v>
      </c>
      <c r="CF49" s="166" t="e">
        <f t="shared" si="48"/>
        <v>#VALUE!</v>
      </c>
      <c r="CG49" s="166" t="e">
        <f t="shared" si="48"/>
        <v>#VALUE!</v>
      </c>
      <c r="CH49" s="166" t="e">
        <f t="shared" si="48"/>
        <v>#VALUE!</v>
      </c>
      <c r="CJ49" s="168" t="e">
        <f>BT49*'CT Market Penetration Worksheet'!$F$10</f>
        <v>#VALUE!</v>
      </c>
      <c r="CK49" s="168" t="e">
        <f>BU49*'CT Market Penetration Worksheet'!$F$10</f>
        <v>#VALUE!</v>
      </c>
      <c r="CL49" s="168" t="e">
        <f>BV49*'CT Market Penetration Worksheet'!$F$10</f>
        <v>#VALUE!</v>
      </c>
      <c r="CM49" s="168" t="e">
        <f>BW49*'CT Market Penetration Worksheet'!$F$16</f>
        <v>#VALUE!</v>
      </c>
      <c r="CN49" s="168" t="e">
        <f>BX49*'CT Market Penetration Worksheet'!$F$16</f>
        <v>#VALUE!</v>
      </c>
      <c r="CO49" s="168" t="e">
        <f>BY49*'CT Market Penetration Worksheet'!$F$16</f>
        <v>#VALUE!</v>
      </c>
      <c r="CP49" s="168" t="e">
        <f>BZ49*'CT Market Penetration Worksheet'!$F$22</f>
        <v>#VALUE!</v>
      </c>
      <c r="CQ49" s="168" t="e">
        <f>CA49*'CT Market Penetration Worksheet'!$F$22</f>
        <v>#VALUE!</v>
      </c>
      <c r="CR49" s="168" t="e">
        <f>CB49*'CT Market Penetration Worksheet'!$F$22</f>
        <v>#VALUE!</v>
      </c>
      <c r="CS49" s="168" t="e">
        <f>CC49*'CT Market Penetration Worksheet'!$F$28</f>
        <v>#VALUE!</v>
      </c>
      <c r="CT49" s="168" t="e">
        <f>CD49*'CT Market Penetration Worksheet'!$F$28</f>
        <v>#VALUE!</v>
      </c>
      <c r="CU49" s="168" t="e">
        <f>CE49*'CT Market Penetration Worksheet'!$F$28</f>
        <v>#VALUE!</v>
      </c>
      <c r="CV49" s="168" t="e">
        <f t="shared" si="26"/>
        <v>#VALUE!</v>
      </c>
      <c r="CW49" s="168" t="e">
        <f t="shared" si="27"/>
        <v>#VALUE!</v>
      </c>
      <c r="CX49" s="168" t="e">
        <f t="shared" si="28"/>
        <v>#VALUE!</v>
      </c>
      <c r="CZ49" s="281" t="e">
        <f t="shared" si="29"/>
        <v>#VALUE!</v>
      </c>
      <c r="DA49" s="281" t="e">
        <f t="shared" si="30"/>
        <v>#VALUE!</v>
      </c>
      <c r="DB49" s="281" t="e">
        <f t="shared" si="30"/>
        <v>#VALUE!</v>
      </c>
      <c r="DC49" s="281" t="e">
        <f t="shared" si="30"/>
        <v>#VALUE!</v>
      </c>
      <c r="DD49" s="281" t="e">
        <f t="shared" si="30"/>
        <v>#VALUE!</v>
      </c>
      <c r="DF49" s="281" t="e">
        <f t="shared" si="31"/>
        <v>#VALUE!</v>
      </c>
      <c r="DG49" s="281" t="e">
        <f t="shared" si="32"/>
        <v>#VALUE!</v>
      </c>
      <c r="DH49" s="281" t="e">
        <f t="shared" si="33"/>
        <v>#VALUE!</v>
      </c>
      <c r="DI49" s="281" t="e">
        <f t="shared" si="34"/>
        <v>#VALUE!</v>
      </c>
      <c r="DJ49" s="281" t="e">
        <f t="shared" si="35"/>
        <v>#VALUE!</v>
      </c>
    </row>
    <row r="50" spans="1:114" s="282" customFormat="1" x14ac:dyDescent="0.35">
      <c r="A50" s="278">
        <f t="shared" si="36"/>
        <v>30</v>
      </c>
      <c r="B50" s="279">
        <f t="shared" si="17"/>
        <v>0</v>
      </c>
      <c r="C50" s="279">
        <f t="shared" si="49"/>
        <v>0</v>
      </c>
      <c r="D50" s="279">
        <f t="shared" si="18"/>
        <v>0</v>
      </c>
      <c r="E50" s="279">
        <f t="shared" si="49"/>
        <v>0</v>
      </c>
      <c r="F50" s="279">
        <f t="shared" si="49"/>
        <v>0</v>
      </c>
      <c r="G50" s="279">
        <f t="shared" si="19"/>
        <v>0</v>
      </c>
      <c r="H50" s="279">
        <f t="shared" si="49"/>
        <v>0</v>
      </c>
      <c r="I50" s="279">
        <f t="shared" si="49"/>
        <v>0</v>
      </c>
      <c r="J50" s="279">
        <f t="shared" si="20"/>
        <v>0</v>
      </c>
      <c r="K50" s="279">
        <f t="shared" si="49"/>
        <v>0</v>
      </c>
      <c r="L50" s="279">
        <f t="shared" si="49"/>
        <v>0</v>
      </c>
      <c r="M50" s="279">
        <f t="shared" si="21"/>
        <v>0</v>
      </c>
      <c r="N50" s="279">
        <f t="shared" si="49"/>
        <v>0</v>
      </c>
      <c r="O50" s="279">
        <f t="shared" si="49"/>
        <v>0</v>
      </c>
      <c r="P50" s="279">
        <f t="shared" si="22"/>
        <v>0</v>
      </c>
      <c r="Q50" s="166">
        <f t="shared" si="37"/>
        <v>0</v>
      </c>
      <c r="R50" s="280">
        <f t="shared" ref="R50:AQ50" si="52">(R$6+((R$5-R$6)/(1+EXP((($A50-R$8)/R$7)))))*$B50</f>
        <v>0</v>
      </c>
      <c r="S50" s="166">
        <f t="shared" si="52"/>
        <v>0</v>
      </c>
      <c r="T50" s="166">
        <f t="shared" si="52"/>
        <v>0</v>
      </c>
      <c r="U50" s="166">
        <f t="shared" si="52"/>
        <v>0</v>
      </c>
      <c r="V50" s="166">
        <f t="shared" si="52"/>
        <v>0</v>
      </c>
      <c r="W50" s="166" t="e">
        <f t="shared" si="52"/>
        <v>#VALUE!</v>
      </c>
      <c r="X50" s="166" t="e">
        <f t="shared" si="52"/>
        <v>#VALUE!</v>
      </c>
      <c r="Y50" s="166" t="e">
        <f t="shared" si="52"/>
        <v>#VALUE!</v>
      </c>
      <c r="Z50" s="166">
        <f t="shared" si="52"/>
        <v>0</v>
      </c>
      <c r="AA50" s="166">
        <f t="shared" si="52"/>
        <v>0</v>
      </c>
      <c r="AB50" s="166">
        <f t="shared" si="52"/>
        <v>0</v>
      </c>
      <c r="AC50" s="166">
        <f t="shared" si="52"/>
        <v>0</v>
      </c>
      <c r="AD50" s="166">
        <f t="shared" si="52"/>
        <v>0</v>
      </c>
      <c r="AE50" s="166">
        <f t="shared" si="52"/>
        <v>0</v>
      </c>
      <c r="AF50" s="166" t="e">
        <f t="shared" si="52"/>
        <v>#VALUE!</v>
      </c>
      <c r="AG50" s="166" t="e">
        <f t="shared" si="52"/>
        <v>#VALUE!</v>
      </c>
      <c r="AH50" s="166" t="e">
        <f t="shared" si="52"/>
        <v>#VALUE!</v>
      </c>
      <c r="AI50" s="166">
        <f t="shared" si="52"/>
        <v>0</v>
      </c>
      <c r="AJ50" s="166">
        <f t="shared" si="52"/>
        <v>0</v>
      </c>
      <c r="AK50" s="166">
        <f t="shared" si="52"/>
        <v>0</v>
      </c>
      <c r="AL50" s="166">
        <f t="shared" si="52"/>
        <v>0</v>
      </c>
      <c r="AM50" s="166">
        <f t="shared" si="52"/>
        <v>0</v>
      </c>
      <c r="AN50" s="166">
        <f t="shared" si="52"/>
        <v>0</v>
      </c>
      <c r="AO50" s="166" t="e">
        <f t="shared" si="52"/>
        <v>#VALUE!</v>
      </c>
      <c r="AP50" s="166" t="e">
        <f t="shared" si="52"/>
        <v>#VALUE!</v>
      </c>
      <c r="AQ50" s="166" t="e">
        <f t="shared" si="52"/>
        <v>#VALUE!</v>
      </c>
      <c r="AR50" s="166">
        <f t="shared" si="24"/>
        <v>0</v>
      </c>
      <c r="AS50" s="166">
        <f t="shared" si="4"/>
        <v>0</v>
      </c>
      <c r="AT50" s="166">
        <f t="shared" si="4"/>
        <v>0</v>
      </c>
      <c r="AU50" s="166">
        <f t="shared" si="5"/>
        <v>0</v>
      </c>
      <c r="AV50" s="166">
        <f t="shared" si="5"/>
        <v>0</v>
      </c>
      <c r="AW50" s="166">
        <f t="shared" si="5"/>
        <v>0</v>
      </c>
      <c r="AX50" s="166" t="e">
        <f t="shared" si="6"/>
        <v>#VALUE!</v>
      </c>
      <c r="AY50" s="166" t="e">
        <f t="shared" si="6"/>
        <v>#VALUE!</v>
      </c>
      <c r="AZ50" s="166" t="e">
        <f t="shared" si="6"/>
        <v>#VALUE!</v>
      </c>
      <c r="BA50" s="166">
        <f t="shared" si="7"/>
        <v>0</v>
      </c>
      <c r="BB50" s="166">
        <f t="shared" si="7"/>
        <v>0</v>
      </c>
      <c r="BC50" s="166">
        <f t="shared" si="7"/>
        <v>0</v>
      </c>
      <c r="BD50" s="166">
        <f t="shared" si="8"/>
        <v>0</v>
      </c>
      <c r="BE50" s="166">
        <f t="shared" si="8"/>
        <v>0</v>
      </c>
      <c r="BF50" s="166">
        <f t="shared" si="8"/>
        <v>0</v>
      </c>
      <c r="BG50" s="166" t="e">
        <f t="shared" si="9"/>
        <v>#VALUE!</v>
      </c>
      <c r="BH50" s="166" t="e">
        <f t="shared" si="9"/>
        <v>#VALUE!</v>
      </c>
      <c r="BI50" s="166" t="e">
        <f t="shared" si="9"/>
        <v>#VALUE!</v>
      </c>
      <c r="BJ50" s="166">
        <f t="shared" si="10"/>
        <v>0</v>
      </c>
      <c r="BK50" s="166">
        <f t="shared" si="10"/>
        <v>0</v>
      </c>
      <c r="BL50" s="166">
        <f t="shared" si="10"/>
        <v>0</v>
      </c>
      <c r="BM50" s="166">
        <f t="shared" si="11"/>
        <v>0</v>
      </c>
      <c r="BN50" s="166">
        <f t="shared" si="11"/>
        <v>0</v>
      </c>
      <c r="BO50" s="166">
        <f t="shared" si="11"/>
        <v>0</v>
      </c>
      <c r="BP50" s="166" t="e">
        <f t="shared" si="12"/>
        <v>#VALUE!</v>
      </c>
      <c r="BQ50" s="166" t="e">
        <f t="shared" si="12"/>
        <v>#VALUE!</v>
      </c>
      <c r="BR50" s="166" t="e">
        <f t="shared" si="12"/>
        <v>#VALUE!</v>
      </c>
      <c r="BT50" s="166" t="e">
        <f t="shared" si="25"/>
        <v>#VALUE!</v>
      </c>
      <c r="BU50" s="166" t="e">
        <f t="shared" si="25"/>
        <v>#VALUE!</v>
      </c>
      <c r="BV50" s="166" t="e">
        <f t="shared" si="48"/>
        <v>#VALUE!</v>
      </c>
      <c r="BW50" s="166" t="e">
        <f t="shared" si="48"/>
        <v>#VALUE!</v>
      </c>
      <c r="BX50" s="166" t="e">
        <f t="shared" si="48"/>
        <v>#VALUE!</v>
      </c>
      <c r="BY50" s="166" t="e">
        <f t="shared" si="48"/>
        <v>#VALUE!</v>
      </c>
      <c r="BZ50" s="166" t="e">
        <f t="shared" si="48"/>
        <v>#VALUE!</v>
      </c>
      <c r="CA50" s="166" t="e">
        <f t="shared" si="48"/>
        <v>#VALUE!</v>
      </c>
      <c r="CB50" s="166" t="e">
        <f t="shared" si="48"/>
        <v>#VALUE!</v>
      </c>
      <c r="CC50" s="166" t="e">
        <f t="shared" si="48"/>
        <v>#VALUE!</v>
      </c>
      <c r="CD50" s="166" t="e">
        <f t="shared" si="48"/>
        <v>#VALUE!</v>
      </c>
      <c r="CE50" s="166" t="e">
        <f t="shared" si="48"/>
        <v>#VALUE!</v>
      </c>
      <c r="CF50" s="166" t="e">
        <f t="shared" si="48"/>
        <v>#VALUE!</v>
      </c>
      <c r="CG50" s="166" t="e">
        <f t="shared" si="48"/>
        <v>#VALUE!</v>
      </c>
      <c r="CH50" s="166" t="e">
        <f t="shared" si="48"/>
        <v>#VALUE!</v>
      </c>
      <c r="CJ50" s="168" t="e">
        <f>BT50*'CT Market Penetration Worksheet'!$F$10</f>
        <v>#VALUE!</v>
      </c>
      <c r="CK50" s="168" t="e">
        <f>BU50*'CT Market Penetration Worksheet'!$F$10</f>
        <v>#VALUE!</v>
      </c>
      <c r="CL50" s="168" t="e">
        <f>BV50*'CT Market Penetration Worksheet'!$F$10</f>
        <v>#VALUE!</v>
      </c>
      <c r="CM50" s="168" t="e">
        <f>BW50*'CT Market Penetration Worksheet'!$F$16</f>
        <v>#VALUE!</v>
      </c>
      <c r="CN50" s="168" t="e">
        <f>BX50*'CT Market Penetration Worksheet'!$F$16</f>
        <v>#VALUE!</v>
      </c>
      <c r="CO50" s="168" t="e">
        <f>BY50*'CT Market Penetration Worksheet'!$F$16</f>
        <v>#VALUE!</v>
      </c>
      <c r="CP50" s="168" t="e">
        <f>BZ50*'CT Market Penetration Worksheet'!$F$22</f>
        <v>#VALUE!</v>
      </c>
      <c r="CQ50" s="168" t="e">
        <f>CA50*'CT Market Penetration Worksheet'!$F$22</f>
        <v>#VALUE!</v>
      </c>
      <c r="CR50" s="168" t="e">
        <f>CB50*'CT Market Penetration Worksheet'!$F$22</f>
        <v>#VALUE!</v>
      </c>
      <c r="CS50" s="168" t="e">
        <f>CC50*'CT Market Penetration Worksheet'!$F$28</f>
        <v>#VALUE!</v>
      </c>
      <c r="CT50" s="168" t="e">
        <f>CD50*'CT Market Penetration Worksheet'!$F$28</f>
        <v>#VALUE!</v>
      </c>
      <c r="CU50" s="168" t="e">
        <f>CE50*'CT Market Penetration Worksheet'!$F$28</f>
        <v>#VALUE!</v>
      </c>
      <c r="CV50" s="168" t="e">
        <f t="shared" si="26"/>
        <v>#VALUE!</v>
      </c>
      <c r="CW50" s="168" t="e">
        <f t="shared" si="27"/>
        <v>#VALUE!</v>
      </c>
      <c r="CX50" s="168" t="e">
        <f>CL50+CO50+CR50+CU50</f>
        <v>#VALUE!</v>
      </c>
      <c r="CZ50" s="281" t="e">
        <f t="shared" si="29"/>
        <v>#VALUE!</v>
      </c>
      <c r="DA50" s="281" t="e">
        <f t="shared" si="30"/>
        <v>#VALUE!</v>
      </c>
      <c r="DB50" s="281" t="e">
        <f t="shared" si="30"/>
        <v>#VALUE!</v>
      </c>
      <c r="DC50" s="281" t="e">
        <f t="shared" si="30"/>
        <v>#VALUE!</v>
      </c>
      <c r="DD50" s="281" t="e">
        <f t="shared" si="30"/>
        <v>#VALUE!</v>
      </c>
      <c r="DF50" s="281" t="e">
        <f t="shared" si="31"/>
        <v>#VALUE!</v>
      </c>
      <c r="DG50" s="281" t="e">
        <f t="shared" si="32"/>
        <v>#VALUE!</v>
      </c>
      <c r="DH50" s="281" t="e">
        <f t="shared" si="33"/>
        <v>#VALUE!</v>
      </c>
      <c r="DI50" s="281" t="e">
        <f t="shared" si="34"/>
        <v>#VALUE!</v>
      </c>
      <c r="DJ50" s="281" t="e">
        <f t="shared" si="35"/>
        <v>#VALUE!</v>
      </c>
    </row>
    <row r="51" spans="1:114" s="125" customFormat="1" x14ac:dyDescent="0.35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N51" s="121"/>
      <c r="O51" s="124"/>
      <c r="P51" s="124"/>
      <c r="R51" s="174"/>
      <c r="U51" s="175"/>
      <c r="V51" s="175"/>
      <c r="W51" s="175"/>
      <c r="X51" s="175"/>
      <c r="Y51" s="175"/>
      <c r="Z51" s="175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BV51" s="175"/>
      <c r="BW51" s="175"/>
      <c r="BX51" s="172"/>
      <c r="BY51" s="172"/>
      <c r="BZ51" s="172"/>
      <c r="CC51" s="172"/>
      <c r="CF51" s="172"/>
      <c r="CL51" s="175"/>
      <c r="CM51" s="175"/>
      <c r="CN51" s="172"/>
      <c r="CO51" s="172"/>
      <c r="CP51" s="172"/>
      <c r="CS51" s="172"/>
      <c r="CV51" s="172"/>
    </row>
    <row r="52" spans="1:114" s="125" customFormat="1" x14ac:dyDescent="0.35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2"/>
      <c r="N52" s="121"/>
      <c r="O52" s="124"/>
      <c r="P52" s="124"/>
      <c r="R52" s="174"/>
      <c r="U52" s="175"/>
      <c r="V52" s="175"/>
      <c r="W52" s="175"/>
      <c r="X52" s="175"/>
      <c r="Y52" s="175"/>
      <c r="Z52" s="175"/>
      <c r="AD52" s="175"/>
      <c r="AE52" s="175"/>
      <c r="AF52" s="175"/>
      <c r="AG52" s="175"/>
      <c r="AH52" s="175"/>
      <c r="AI52" s="175"/>
      <c r="AJ52" s="175"/>
      <c r="AK52" s="175"/>
      <c r="BV52" s="175"/>
      <c r="BW52" s="175"/>
      <c r="BY52" s="175"/>
      <c r="BZ52" s="175"/>
      <c r="CC52" s="175"/>
      <c r="CF52" s="175"/>
      <c r="CL52" s="175"/>
      <c r="CM52" s="175"/>
      <c r="CO52" s="175"/>
      <c r="CP52" s="175"/>
      <c r="CS52" s="175"/>
      <c r="CV52" s="175"/>
    </row>
    <row r="53" spans="1:114" s="125" customFormat="1" x14ac:dyDescent="0.35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  <c r="N53" s="121"/>
      <c r="O53" s="124"/>
      <c r="P53" s="124"/>
      <c r="R53" s="174"/>
      <c r="U53" s="175"/>
      <c r="V53" s="175"/>
      <c r="W53" s="175"/>
      <c r="X53" s="175"/>
      <c r="Y53" s="175"/>
      <c r="Z53" s="175"/>
      <c r="AD53" s="175"/>
      <c r="AE53" s="175"/>
      <c r="AF53" s="175"/>
      <c r="AG53" s="175"/>
      <c r="AH53" s="175"/>
      <c r="AI53" s="175"/>
      <c r="AJ53" s="175"/>
      <c r="AK53" s="175"/>
      <c r="BV53" s="175"/>
      <c r="BW53" s="175"/>
      <c r="BY53" s="175"/>
      <c r="BZ53" s="175"/>
      <c r="CC53" s="175"/>
      <c r="CF53" s="175"/>
      <c r="CL53" s="175"/>
      <c r="CM53" s="175"/>
      <c r="CO53" s="175"/>
      <c r="CP53" s="175"/>
      <c r="CS53" s="175"/>
      <c r="CV53" s="175"/>
    </row>
    <row r="54" spans="1:114" s="125" customFormat="1" x14ac:dyDescent="0.3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2"/>
      <c r="N54" s="121"/>
      <c r="O54" s="124"/>
      <c r="P54" s="124"/>
      <c r="R54" s="174"/>
      <c r="U54" s="175"/>
      <c r="V54" s="175"/>
      <c r="W54" s="175"/>
      <c r="X54" s="175"/>
      <c r="Y54" s="175"/>
      <c r="Z54" s="175"/>
      <c r="AD54" s="175"/>
      <c r="AE54" s="175"/>
      <c r="AF54" s="175"/>
      <c r="AG54" s="175"/>
      <c r="AH54" s="175"/>
      <c r="AI54" s="175"/>
      <c r="AJ54" s="175"/>
      <c r="AK54" s="175"/>
      <c r="BV54" s="175"/>
      <c r="BW54" s="175"/>
      <c r="BY54" s="175"/>
      <c r="BZ54" s="175"/>
      <c r="CC54" s="175"/>
      <c r="CF54" s="175"/>
      <c r="CL54" s="175"/>
      <c r="CM54" s="175"/>
      <c r="CO54" s="175"/>
      <c r="CP54" s="175"/>
      <c r="CS54" s="175"/>
      <c r="CV54" s="175"/>
    </row>
    <row r="55" spans="1:114" s="125" customFormat="1" ht="65" x14ac:dyDescent="0.35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2"/>
      <c r="N55" s="121"/>
      <c r="O55" s="124"/>
      <c r="P55" s="124"/>
      <c r="R55" s="174"/>
      <c r="U55" s="175"/>
      <c r="V55" s="175"/>
      <c r="W55" s="175"/>
      <c r="X55" s="175"/>
      <c r="Y55" s="175"/>
      <c r="Z55" s="175"/>
      <c r="AD55" s="175"/>
      <c r="AE55" s="175"/>
      <c r="AF55" s="175"/>
      <c r="AG55" s="175"/>
      <c r="AH55" s="175"/>
      <c r="AI55" s="175"/>
      <c r="AJ55" s="175"/>
      <c r="AK55" s="175"/>
      <c r="BV55" s="175"/>
      <c r="BW55" s="175"/>
      <c r="BY55" s="175"/>
      <c r="BZ55" s="175"/>
      <c r="CC55" s="175"/>
      <c r="CF55" s="175"/>
      <c r="CJ55" s="138" t="s">
        <v>200</v>
      </c>
      <c r="CK55" s="139" t="s">
        <v>201</v>
      </c>
      <c r="CL55" s="139" t="s">
        <v>202</v>
      </c>
      <c r="CM55" s="138" t="s">
        <v>203</v>
      </c>
      <c r="CN55" s="139" t="s">
        <v>204</v>
      </c>
      <c r="CO55" s="139" t="s">
        <v>205</v>
      </c>
      <c r="CP55" s="138" t="s">
        <v>206</v>
      </c>
      <c r="CQ55" s="139" t="s">
        <v>207</v>
      </c>
      <c r="CR55" s="139" t="s">
        <v>208</v>
      </c>
      <c r="CS55" s="138" t="s">
        <v>209</v>
      </c>
      <c r="CT55" s="139" t="s">
        <v>210</v>
      </c>
      <c r="CU55" s="139" t="s">
        <v>211</v>
      </c>
      <c r="CV55" s="138" t="s">
        <v>212</v>
      </c>
      <c r="CW55" s="139" t="s">
        <v>213</v>
      </c>
      <c r="CX55" s="139" t="s">
        <v>214</v>
      </c>
    </row>
    <row r="56" spans="1:114" s="125" customFormat="1" x14ac:dyDescent="0.35">
      <c r="A56" s="140">
        <v>2010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2"/>
      <c r="N56" s="121"/>
      <c r="O56" s="124"/>
      <c r="P56" s="124"/>
      <c r="Q56" s="125">
        <f t="shared" ref="Q56:Q96" si="53">Q10-R10</f>
        <v>0</v>
      </c>
      <c r="R56" s="174">
        <f t="shared" ref="R56:R96" si="54">Q56+S56</f>
        <v>0</v>
      </c>
      <c r="S56" s="125">
        <f t="shared" ref="S56:S96" si="55">S10-Q10</f>
        <v>0</v>
      </c>
      <c r="T56" s="125">
        <f t="shared" ref="T56:T96" si="56">T10-U10</f>
        <v>0</v>
      </c>
      <c r="U56" s="125">
        <f t="shared" ref="U56:U96" si="57">T56+V56</f>
        <v>0</v>
      </c>
      <c r="V56" s="125">
        <f t="shared" ref="V56:V96" si="58">V10-T10</f>
        <v>0</v>
      </c>
      <c r="W56" s="125" t="e">
        <f t="shared" ref="W56:W96" si="59">W10-X10</f>
        <v>#VALUE!</v>
      </c>
      <c r="X56" s="125" t="e">
        <f t="shared" ref="X56:X96" si="60">W56+Y56</f>
        <v>#VALUE!</v>
      </c>
      <c r="Y56" s="125" t="e">
        <f t="shared" ref="Y56:Y96" si="61">Y10-W10</f>
        <v>#VALUE!</v>
      </c>
      <c r="Z56" s="125">
        <f t="shared" ref="Z56:Z96" si="62">Z10-AA10</f>
        <v>0</v>
      </c>
      <c r="AA56" s="125">
        <f t="shared" ref="AA56:AA96" si="63">Z56+AB56</f>
        <v>0</v>
      </c>
      <c r="AB56" s="125">
        <f t="shared" ref="AB56:AB96" si="64">AB10-Z10</f>
        <v>0</v>
      </c>
      <c r="AC56" s="125">
        <f t="shared" ref="AC56:AC96" si="65">AC10-AD10</f>
        <v>0</v>
      </c>
      <c r="AD56" s="125">
        <f t="shared" ref="AD56:AD96" si="66">AC56+AE56</f>
        <v>0</v>
      </c>
      <c r="AE56" s="125">
        <f t="shared" ref="AE56:AE96" si="67">AE10-AC10</f>
        <v>0</v>
      </c>
      <c r="AF56" s="125" t="e">
        <f t="shared" ref="AF56:AF96" si="68">AF10-AG10</f>
        <v>#VALUE!</v>
      </c>
      <c r="AG56" s="125" t="e">
        <f t="shared" ref="AG56:AG96" si="69">AF56+AH56</f>
        <v>#VALUE!</v>
      </c>
      <c r="AH56" s="125" t="e">
        <f t="shared" ref="AH56:AH96" si="70">AH10-AF10</f>
        <v>#VALUE!</v>
      </c>
      <c r="AI56" s="125">
        <f t="shared" ref="AI56:AI96" si="71">AI10-AJ10</f>
        <v>0</v>
      </c>
      <c r="AJ56" s="125">
        <f t="shared" ref="AJ56:AJ96" si="72">AI56+AK56</f>
        <v>0</v>
      </c>
      <c r="AK56" s="125">
        <f t="shared" ref="AK56:AK96" si="73">AK10-AI10</f>
        <v>0</v>
      </c>
      <c r="AL56" s="125">
        <f t="shared" ref="AL56:AL96" si="74">AL10-AM10</f>
        <v>0</v>
      </c>
      <c r="AM56" s="125">
        <f t="shared" ref="AM56:AM96" si="75">AL56+AN56</f>
        <v>0</v>
      </c>
      <c r="AN56" s="125">
        <f t="shared" ref="AN56:AN96" si="76">AN10-AL10</f>
        <v>0</v>
      </c>
      <c r="AO56" s="125" t="e">
        <f t="shared" ref="AO56:AO96" si="77">AO10-AP10</f>
        <v>#VALUE!</v>
      </c>
      <c r="AP56" s="125" t="e">
        <f t="shared" ref="AP56:AP96" si="78">AO56+AQ56</f>
        <v>#VALUE!</v>
      </c>
      <c r="AQ56" s="125" t="e">
        <f t="shared" ref="AQ56:AQ96" si="79">AQ10-AO10</f>
        <v>#VALUE!</v>
      </c>
      <c r="AR56" s="125">
        <f t="shared" ref="AR56:AR96" si="80">AR10-AS10</f>
        <v>0</v>
      </c>
      <c r="AS56" s="125">
        <f t="shared" ref="AS56:AS96" si="81">AR56+AT56</f>
        <v>0</v>
      </c>
      <c r="AT56" s="125">
        <f t="shared" ref="AT56:AT96" si="82">AT10-AR10</f>
        <v>0</v>
      </c>
      <c r="AU56" s="125">
        <f t="shared" ref="AU56:AU96" si="83">AU10-AV10</f>
        <v>0</v>
      </c>
      <c r="AV56" s="125">
        <f t="shared" ref="AV56:AV96" si="84">AU56+AW56</f>
        <v>0</v>
      </c>
      <c r="AW56" s="125">
        <f t="shared" ref="AW56:AW96" si="85">AW10-AU10</f>
        <v>0</v>
      </c>
      <c r="AX56" s="125" t="e">
        <f t="shared" ref="AX56:AX96" si="86">AX10-AY10</f>
        <v>#VALUE!</v>
      </c>
      <c r="AY56" s="125" t="e">
        <f t="shared" ref="AY56:AY96" si="87">AX56+AZ56</f>
        <v>#VALUE!</v>
      </c>
      <c r="AZ56" s="125" t="e">
        <f t="shared" ref="AZ56:AZ96" si="88">AZ10-AX10</f>
        <v>#VALUE!</v>
      </c>
      <c r="BA56" s="125">
        <f t="shared" ref="BA56:BA96" si="89">BA10-BB10</f>
        <v>0</v>
      </c>
      <c r="BB56" s="125">
        <f t="shared" ref="BB56:BB96" si="90">BA56+BC56</f>
        <v>0</v>
      </c>
      <c r="BC56" s="125">
        <f t="shared" ref="BC56:BC96" si="91">BC10-BA10</f>
        <v>0</v>
      </c>
      <c r="BD56" s="125">
        <f t="shared" ref="BD56:BD96" si="92">BD10-BE10</f>
        <v>0</v>
      </c>
      <c r="BE56" s="125">
        <f t="shared" ref="BE56:BE96" si="93">BD56+BF56</f>
        <v>0</v>
      </c>
      <c r="BF56" s="125">
        <f t="shared" ref="BF56:BF96" si="94">BF10-BD10</f>
        <v>0</v>
      </c>
      <c r="BG56" s="125" t="e">
        <f t="shared" ref="BG56:BG96" si="95">BG10-BH10</f>
        <v>#VALUE!</v>
      </c>
      <c r="BH56" s="125" t="e">
        <f t="shared" ref="BH56:BH96" si="96">BG56+BI56</f>
        <v>#VALUE!</v>
      </c>
      <c r="BI56" s="125" t="e">
        <f t="shared" ref="BI56:BI96" si="97">BI10-BG10</f>
        <v>#VALUE!</v>
      </c>
      <c r="BJ56" s="125">
        <f t="shared" ref="BJ56:BJ96" si="98">BJ10-BK10</f>
        <v>0</v>
      </c>
      <c r="BK56" s="125">
        <f t="shared" ref="BK56:BK96" si="99">BJ56+BL56</f>
        <v>0</v>
      </c>
      <c r="BL56" s="125">
        <f t="shared" ref="BL56:BL96" si="100">BL10-BJ10</f>
        <v>0</v>
      </c>
      <c r="BM56" s="125">
        <f t="shared" ref="BM56:BM96" si="101">BM10-BN10</f>
        <v>0</v>
      </c>
      <c r="BN56" s="125">
        <f t="shared" ref="BN56:BN96" si="102">BM56+BO56</f>
        <v>0</v>
      </c>
      <c r="BO56" s="125">
        <f t="shared" ref="BO56:BO96" si="103">BO10-BM10</f>
        <v>0</v>
      </c>
      <c r="BP56" s="125" t="e">
        <f t="shared" ref="BP56:BP96" si="104">BP10-BQ10</f>
        <v>#VALUE!</v>
      </c>
      <c r="BQ56" s="125" t="e">
        <f t="shared" ref="BQ56:BQ96" si="105">BP56+BR56</f>
        <v>#VALUE!</v>
      </c>
      <c r="BR56" s="125" t="e">
        <f t="shared" ref="BR56:BR96" si="106">BR10-BP10</f>
        <v>#VALUE!</v>
      </c>
      <c r="BT56" s="125" t="e">
        <f>BT10-BU10</f>
        <v>#VALUE!</v>
      </c>
      <c r="BU56" s="125" t="e">
        <f>BV10-BT10</f>
        <v>#VALUE!</v>
      </c>
      <c r="BW56" s="125" t="e">
        <f>BW10-BX10</f>
        <v>#VALUE!</v>
      </c>
      <c r="BX56" s="125" t="e">
        <f>BY10-BW10</f>
        <v>#VALUE!</v>
      </c>
      <c r="BZ56" s="125" t="e">
        <f>BZ10-CA10</f>
        <v>#VALUE!</v>
      </c>
      <c r="CA56" s="125" t="e">
        <f>CB10-BZ10</f>
        <v>#VALUE!</v>
      </c>
      <c r="CC56" s="125" t="e">
        <f>CC10-CD10</f>
        <v>#VALUE!</v>
      </c>
      <c r="CD56" s="125" t="e">
        <f>CE10-CC10</f>
        <v>#VALUE!</v>
      </c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</row>
    <row r="57" spans="1:114" s="125" customFormat="1" x14ac:dyDescent="0.35">
      <c r="A57" s="140">
        <v>2011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2"/>
      <c r="N57" s="121"/>
      <c r="O57" s="124"/>
      <c r="P57" s="124"/>
      <c r="Q57" s="125">
        <f t="shared" si="53"/>
        <v>0</v>
      </c>
      <c r="R57" s="174">
        <f t="shared" si="54"/>
        <v>0</v>
      </c>
      <c r="S57" s="125">
        <f t="shared" si="55"/>
        <v>0</v>
      </c>
      <c r="T57" s="125">
        <f t="shared" si="56"/>
        <v>0</v>
      </c>
      <c r="U57" s="125">
        <f t="shared" si="57"/>
        <v>0</v>
      </c>
      <c r="V57" s="125">
        <f t="shared" si="58"/>
        <v>0</v>
      </c>
      <c r="W57" s="125" t="e">
        <f t="shared" si="59"/>
        <v>#VALUE!</v>
      </c>
      <c r="X57" s="125" t="e">
        <f t="shared" si="60"/>
        <v>#VALUE!</v>
      </c>
      <c r="Y57" s="125" t="e">
        <f t="shared" si="61"/>
        <v>#VALUE!</v>
      </c>
      <c r="Z57" s="125">
        <f t="shared" si="62"/>
        <v>0</v>
      </c>
      <c r="AA57" s="125">
        <f t="shared" si="63"/>
        <v>0</v>
      </c>
      <c r="AB57" s="125">
        <f t="shared" si="64"/>
        <v>0</v>
      </c>
      <c r="AC57" s="125">
        <f t="shared" si="65"/>
        <v>0</v>
      </c>
      <c r="AD57" s="125">
        <f t="shared" si="66"/>
        <v>0</v>
      </c>
      <c r="AE57" s="125">
        <f t="shared" si="67"/>
        <v>0</v>
      </c>
      <c r="AF57" s="125" t="e">
        <f t="shared" si="68"/>
        <v>#VALUE!</v>
      </c>
      <c r="AG57" s="125" t="e">
        <f t="shared" si="69"/>
        <v>#VALUE!</v>
      </c>
      <c r="AH57" s="125" t="e">
        <f t="shared" si="70"/>
        <v>#VALUE!</v>
      </c>
      <c r="AI57" s="125">
        <f t="shared" si="71"/>
        <v>0</v>
      </c>
      <c r="AJ57" s="125">
        <f t="shared" si="72"/>
        <v>0</v>
      </c>
      <c r="AK57" s="125">
        <f t="shared" si="73"/>
        <v>0</v>
      </c>
      <c r="AL57" s="125">
        <f t="shared" si="74"/>
        <v>0</v>
      </c>
      <c r="AM57" s="125">
        <f t="shared" si="75"/>
        <v>0</v>
      </c>
      <c r="AN57" s="125">
        <f t="shared" si="76"/>
        <v>0</v>
      </c>
      <c r="AO57" s="125" t="e">
        <f t="shared" si="77"/>
        <v>#VALUE!</v>
      </c>
      <c r="AP57" s="125" t="e">
        <f t="shared" si="78"/>
        <v>#VALUE!</v>
      </c>
      <c r="AQ57" s="125" t="e">
        <f t="shared" si="79"/>
        <v>#VALUE!</v>
      </c>
      <c r="AR57" s="125">
        <f t="shared" si="80"/>
        <v>0</v>
      </c>
      <c r="AS57" s="125">
        <f t="shared" si="81"/>
        <v>0</v>
      </c>
      <c r="AT57" s="125">
        <f t="shared" si="82"/>
        <v>0</v>
      </c>
      <c r="AU57" s="125">
        <f t="shared" si="83"/>
        <v>0</v>
      </c>
      <c r="AV57" s="125">
        <f t="shared" si="84"/>
        <v>0</v>
      </c>
      <c r="AW57" s="125">
        <f t="shared" si="85"/>
        <v>0</v>
      </c>
      <c r="AX57" s="125" t="e">
        <f t="shared" si="86"/>
        <v>#VALUE!</v>
      </c>
      <c r="AY57" s="125" t="e">
        <f t="shared" si="87"/>
        <v>#VALUE!</v>
      </c>
      <c r="AZ57" s="125" t="e">
        <f t="shared" si="88"/>
        <v>#VALUE!</v>
      </c>
      <c r="BA57" s="125">
        <f t="shared" si="89"/>
        <v>0</v>
      </c>
      <c r="BB57" s="125">
        <f t="shared" si="90"/>
        <v>0</v>
      </c>
      <c r="BC57" s="125">
        <f t="shared" si="91"/>
        <v>0</v>
      </c>
      <c r="BD57" s="125">
        <f t="shared" si="92"/>
        <v>0</v>
      </c>
      <c r="BE57" s="125">
        <f t="shared" si="93"/>
        <v>0</v>
      </c>
      <c r="BF57" s="125">
        <f t="shared" si="94"/>
        <v>0</v>
      </c>
      <c r="BG57" s="125" t="e">
        <f t="shared" si="95"/>
        <v>#VALUE!</v>
      </c>
      <c r="BH57" s="125" t="e">
        <f t="shared" si="96"/>
        <v>#VALUE!</v>
      </c>
      <c r="BI57" s="125" t="e">
        <f t="shared" si="97"/>
        <v>#VALUE!</v>
      </c>
      <c r="BJ57" s="125">
        <f t="shared" si="98"/>
        <v>0</v>
      </c>
      <c r="BK57" s="125">
        <f t="shared" si="99"/>
        <v>0</v>
      </c>
      <c r="BL57" s="125">
        <f t="shared" si="100"/>
        <v>0</v>
      </c>
      <c r="BM57" s="125">
        <f t="shared" si="101"/>
        <v>0</v>
      </c>
      <c r="BN57" s="125">
        <f t="shared" si="102"/>
        <v>0</v>
      </c>
      <c r="BO57" s="125">
        <f t="shared" si="103"/>
        <v>0</v>
      </c>
      <c r="BP57" s="125" t="e">
        <f t="shared" si="104"/>
        <v>#VALUE!</v>
      </c>
      <c r="BQ57" s="125" t="e">
        <f t="shared" si="105"/>
        <v>#VALUE!</v>
      </c>
      <c r="BR57" s="125" t="e">
        <f t="shared" si="106"/>
        <v>#VALUE!</v>
      </c>
      <c r="BT57" s="125" t="e">
        <f t="shared" ref="BT57:BT96" si="107">BT11-BU11</f>
        <v>#VALUE!</v>
      </c>
      <c r="BU57" s="125" t="e">
        <f t="shared" ref="BU57:BU96" si="108">BV11-BT11</f>
        <v>#VALUE!</v>
      </c>
      <c r="BW57" s="125" t="e">
        <f t="shared" ref="BW57:BW96" si="109">BW11-BX11</f>
        <v>#VALUE!</v>
      </c>
      <c r="BX57" s="125" t="e">
        <f t="shared" ref="BX57:BX96" si="110">BY11-BW11</f>
        <v>#VALUE!</v>
      </c>
      <c r="BZ57" s="125" t="e">
        <f t="shared" ref="BZ57:BZ96" si="111">BZ11-CA11</f>
        <v>#VALUE!</v>
      </c>
      <c r="CA57" s="125" t="e">
        <f t="shared" ref="CA57:CA96" si="112">CB11-BZ11</f>
        <v>#VALUE!</v>
      </c>
      <c r="CC57" s="125" t="e">
        <f t="shared" ref="CC57:CC96" si="113">CC11-CD11</f>
        <v>#VALUE!</v>
      </c>
      <c r="CD57" s="125" t="e">
        <f t="shared" ref="CD57:CD96" si="114">CE11-CC11</f>
        <v>#VALUE!</v>
      </c>
      <c r="CJ57" s="176" t="e">
        <f>CJ11-CJ10</f>
        <v>#VALUE!</v>
      </c>
      <c r="CK57" s="176" t="e">
        <f t="shared" ref="CK57:CX57" si="115">CK11-CK10</f>
        <v>#VALUE!</v>
      </c>
      <c r="CL57" s="176" t="e">
        <f t="shared" si="115"/>
        <v>#VALUE!</v>
      </c>
      <c r="CM57" s="176" t="e">
        <f t="shared" si="115"/>
        <v>#VALUE!</v>
      </c>
      <c r="CN57" s="176" t="e">
        <f t="shared" si="115"/>
        <v>#VALUE!</v>
      </c>
      <c r="CO57" s="176" t="e">
        <f t="shared" si="115"/>
        <v>#VALUE!</v>
      </c>
      <c r="CP57" s="176" t="e">
        <f t="shared" si="115"/>
        <v>#VALUE!</v>
      </c>
      <c r="CQ57" s="176" t="e">
        <f t="shared" si="115"/>
        <v>#VALUE!</v>
      </c>
      <c r="CR57" s="176" t="e">
        <f t="shared" si="115"/>
        <v>#VALUE!</v>
      </c>
      <c r="CS57" s="176" t="e">
        <f t="shared" si="115"/>
        <v>#VALUE!</v>
      </c>
      <c r="CT57" s="176" t="e">
        <f t="shared" si="115"/>
        <v>#VALUE!</v>
      </c>
      <c r="CU57" s="176" t="e">
        <f t="shared" si="115"/>
        <v>#VALUE!</v>
      </c>
      <c r="CV57" s="176" t="e">
        <f t="shared" si="115"/>
        <v>#VALUE!</v>
      </c>
      <c r="CW57" s="176" t="e">
        <f t="shared" si="115"/>
        <v>#VALUE!</v>
      </c>
      <c r="CX57" s="176" t="e">
        <f t="shared" si="115"/>
        <v>#VALUE!</v>
      </c>
    </row>
    <row r="58" spans="1:114" s="125" customFormat="1" x14ac:dyDescent="0.35">
      <c r="A58" s="140">
        <v>2012</v>
      </c>
      <c r="M58" s="174"/>
      <c r="Q58" s="125">
        <f t="shared" si="53"/>
        <v>0</v>
      </c>
      <c r="R58" s="174">
        <f t="shared" si="54"/>
        <v>0</v>
      </c>
      <c r="S58" s="125">
        <f t="shared" si="55"/>
        <v>0</v>
      </c>
      <c r="T58" s="125">
        <f t="shared" si="56"/>
        <v>0</v>
      </c>
      <c r="U58" s="125">
        <f t="shared" si="57"/>
        <v>0</v>
      </c>
      <c r="V58" s="125">
        <f t="shared" si="58"/>
        <v>0</v>
      </c>
      <c r="W58" s="125" t="e">
        <f t="shared" si="59"/>
        <v>#VALUE!</v>
      </c>
      <c r="X58" s="125" t="e">
        <f t="shared" si="60"/>
        <v>#VALUE!</v>
      </c>
      <c r="Y58" s="125" t="e">
        <f t="shared" si="61"/>
        <v>#VALUE!</v>
      </c>
      <c r="Z58" s="125">
        <f t="shared" si="62"/>
        <v>0</v>
      </c>
      <c r="AA58" s="125">
        <f t="shared" si="63"/>
        <v>0</v>
      </c>
      <c r="AB58" s="125">
        <f t="shared" si="64"/>
        <v>0</v>
      </c>
      <c r="AC58" s="125">
        <f t="shared" si="65"/>
        <v>0</v>
      </c>
      <c r="AD58" s="125">
        <f t="shared" si="66"/>
        <v>0</v>
      </c>
      <c r="AE58" s="125">
        <f t="shared" si="67"/>
        <v>0</v>
      </c>
      <c r="AF58" s="125" t="e">
        <f t="shared" si="68"/>
        <v>#VALUE!</v>
      </c>
      <c r="AG58" s="125" t="e">
        <f t="shared" si="69"/>
        <v>#VALUE!</v>
      </c>
      <c r="AH58" s="125" t="e">
        <f t="shared" si="70"/>
        <v>#VALUE!</v>
      </c>
      <c r="AI58" s="125">
        <f t="shared" si="71"/>
        <v>0</v>
      </c>
      <c r="AJ58" s="125">
        <f t="shared" si="72"/>
        <v>0</v>
      </c>
      <c r="AK58" s="125">
        <f t="shared" si="73"/>
        <v>0</v>
      </c>
      <c r="AL58" s="125">
        <f t="shared" si="74"/>
        <v>0</v>
      </c>
      <c r="AM58" s="125">
        <f t="shared" si="75"/>
        <v>0</v>
      </c>
      <c r="AN58" s="125">
        <f t="shared" si="76"/>
        <v>0</v>
      </c>
      <c r="AO58" s="125" t="e">
        <f t="shared" si="77"/>
        <v>#VALUE!</v>
      </c>
      <c r="AP58" s="125" t="e">
        <f t="shared" si="78"/>
        <v>#VALUE!</v>
      </c>
      <c r="AQ58" s="125" t="e">
        <f t="shared" si="79"/>
        <v>#VALUE!</v>
      </c>
      <c r="AR58" s="125">
        <f t="shared" si="80"/>
        <v>0</v>
      </c>
      <c r="AS58" s="125">
        <f t="shared" si="81"/>
        <v>0</v>
      </c>
      <c r="AT58" s="125">
        <f t="shared" si="82"/>
        <v>0</v>
      </c>
      <c r="AU58" s="125">
        <f t="shared" si="83"/>
        <v>0</v>
      </c>
      <c r="AV58" s="125">
        <f t="shared" si="84"/>
        <v>0</v>
      </c>
      <c r="AW58" s="125">
        <f t="shared" si="85"/>
        <v>0</v>
      </c>
      <c r="AX58" s="125" t="e">
        <f t="shared" si="86"/>
        <v>#VALUE!</v>
      </c>
      <c r="AY58" s="125" t="e">
        <f t="shared" si="87"/>
        <v>#VALUE!</v>
      </c>
      <c r="AZ58" s="125" t="e">
        <f t="shared" si="88"/>
        <v>#VALUE!</v>
      </c>
      <c r="BA58" s="125">
        <f t="shared" si="89"/>
        <v>0</v>
      </c>
      <c r="BB58" s="125">
        <f t="shared" si="90"/>
        <v>0</v>
      </c>
      <c r="BC58" s="125">
        <f t="shared" si="91"/>
        <v>0</v>
      </c>
      <c r="BD58" s="125">
        <f t="shared" si="92"/>
        <v>0</v>
      </c>
      <c r="BE58" s="125">
        <f t="shared" si="93"/>
        <v>0</v>
      </c>
      <c r="BF58" s="125">
        <f t="shared" si="94"/>
        <v>0</v>
      </c>
      <c r="BG58" s="125" t="e">
        <f t="shared" si="95"/>
        <v>#VALUE!</v>
      </c>
      <c r="BH58" s="125" t="e">
        <f t="shared" si="96"/>
        <v>#VALUE!</v>
      </c>
      <c r="BI58" s="125" t="e">
        <f t="shared" si="97"/>
        <v>#VALUE!</v>
      </c>
      <c r="BJ58" s="125">
        <f t="shared" si="98"/>
        <v>0</v>
      </c>
      <c r="BK58" s="125">
        <f t="shared" si="99"/>
        <v>0</v>
      </c>
      <c r="BL58" s="125">
        <f t="shared" si="100"/>
        <v>0</v>
      </c>
      <c r="BM58" s="125">
        <f t="shared" si="101"/>
        <v>0</v>
      </c>
      <c r="BN58" s="125">
        <f t="shared" si="102"/>
        <v>0</v>
      </c>
      <c r="BO58" s="125">
        <f t="shared" si="103"/>
        <v>0</v>
      </c>
      <c r="BP58" s="125" t="e">
        <f t="shared" si="104"/>
        <v>#VALUE!</v>
      </c>
      <c r="BQ58" s="125" t="e">
        <f t="shared" si="105"/>
        <v>#VALUE!</v>
      </c>
      <c r="BR58" s="125" t="e">
        <f t="shared" si="106"/>
        <v>#VALUE!</v>
      </c>
      <c r="BT58" s="125" t="e">
        <f t="shared" si="107"/>
        <v>#VALUE!</v>
      </c>
      <c r="BU58" s="125" t="e">
        <f t="shared" si="108"/>
        <v>#VALUE!</v>
      </c>
      <c r="BW58" s="125" t="e">
        <f t="shared" si="109"/>
        <v>#VALUE!</v>
      </c>
      <c r="BX58" s="125" t="e">
        <f t="shared" si="110"/>
        <v>#VALUE!</v>
      </c>
      <c r="BZ58" s="125" t="e">
        <f t="shared" si="111"/>
        <v>#VALUE!</v>
      </c>
      <c r="CA58" s="125" t="e">
        <f t="shared" si="112"/>
        <v>#VALUE!</v>
      </c>
      <c r="CC58" s="125" t="e">
        <f t="shared" si="113"/>
        <v>#VALUE!</v>
      </c>
      <c r="CD58" s="125" t="e">
        <f t="shared" si="114"/>
        <v>#VALUE!</v>
      </c>
      <c r="CJ58" s="176" t="e">
        <f t="shared" ref="CJ58:CX96" si="116">CJ12-CJ11</f>
        <v>#VALUE!</v>
      </c>
      <c r="CK58" s="176" t="e">
        <f t="shared" si="116"/>
        <v>#VALUE!</v>
      </c>
      <c r="CL58" s="176" t="e">
        <f t="shared" si="116"/>
        <v>#VALUE!</v>
      </c>
      <c r="CM58" s="176" t="e">
        <f t="shared" si="116"/>
        <v>#VALUE!</v>
      </c>
      <c r="CN58" s="176" t="e">
        <f t="shared" si="116"/>
        <v>#VALUE!</v>
      </c>
      <c r="CO58" s="176" t="e">
        <f t="shared" si="116"/>
        <v>#VALUE!</v>
      </c>
      <c r="CP58" s="176" t="e">
        <f t="shared" si="116"/>
        <v>#VALUE!</v>
      </c>
      <c r="CQ58" s="176" t="e">
        <f t="shared" si="116"/>
        <v>#VALUE!</v>
      </c>
      <c r="CR58" s="176" t="e">
        <f t="shared" si="116"/>
        <v>#VALUE!</v>
      </c>
      <c r="CS58" s="176" t="e">
        <f t="shared" si="116"/>
        <v>#VALUE!</v>
      </c>
      <c r="CT58" s="176" t="e">
        <f t="shared" si="116"/>
        <v>#VALUE!</v>
      </c>
      <c r="CU58" s="176" t="e">
        <f t="shared" si="116"/>
        <v>#VALUE!</v>
      </c>
      <c r="CV58" s="176" t="e">
        <f t="shared" si="116"/>
        <v>#VALUE!</v>
      </c>
      <c r="CW58" s="176" t="e">
        <f t="shared" si="116"/>
        <v>#VALUE!</v>
      </c>
      <c r="CX58" s="176" t="e">
        <f t="shared" si="116"/>
        <v>#VALUE!</v>
      </c>
    </row>
    <row r="59" spans="1:114" s="125" customFormat="1" x14ac:dyDescent="0.35">
      <c r="A59" s="140">
        <v>2013</v>
      </c>
      <c r="M59" s="174"/>
      <c r="Q59" s="125">
        <f t="shared" si="53"/>
        <v>0</v>
      </c>
      <c r="R59" s="174">
        <f t="shared" si="54"/>
        <v>0</v>
      </c>
      <c r="S59" s="125">
        <f t="shared" si="55"/>
        <v>0</v>
      </c>
      <c r="T59" s="125">
        <f t="shared" si="56"/>
        <v>0</v>
      </c>
      <c r="U59" s="125">
        <f t="shared" si="57"/>
        <v>0</v>
      </c>
      <c r="V59" s="125">
        <f t="shared" si="58"/>
        <v>0</v>
      </c>
      <c r="W59" s="125" t="e">
        <f t="shared" si="59"/>
        <v>#VALUE!</v>
      </c>
      <c r="X59" s="125" t="e">
        <f t="shared" si="60"/>
        <v>#VALUE!</v>
      </c>
      <c r="Y59" s="125" t="e">
        <f t="shared" si="61"/>
        <v>#VALUE!</v>
      </c>
      <c r="Z59" s="125">
        <f t="shared" si="62"/>
        <v>0</v>
      </c>
      <c r="AA59" s="125">
        <f t="shared" si="63"/>
        <v>0</v>
      </c>
      <c r="AB59" s="125">
        <f t="shared" si="64"/>
        <v>0</v>
      </c>
      <c r="AC59" s="125">
        <f t="shared" si="65"/>
        <v>0</v>
      </c>
      <c r="AD59" s="125">
        <f t="shared" si="66"/>
        <v>0</v>
      </c>
      <c r="AE59" s="125">
        <f t="shared" si="67"/>
        <v>0</v>
      </c>
      <c r="AF59" s="125" t="e">
        <f t="shared" si="68"/>
        <v>#VALUE!</v>
      </c>
      <c r="AG59" s="125" t="e">
        <f t="shared" si="69"/>
        <v>#VALUE!</v>
      </c>
      <c r="AH59" s="125" t="e">
        <f t="shared" si="70"/>
        <v>#VALUE!</v>
      </c>
      <c r="AI59" s="125">
        <f t="shared" si="71"/>
        <v>0</v>
      </c>
      <c r="AJ59" s="125">
        <f t="shared" si="72"/>
        <v>0</v>
      </c>
      <c r="AK59" s="125">
        <f t="shared" si="73"/>
        <v>0</v>
      </c>
      <c r="AL59" s="125">
        <f t="shared" si="74"/>
        <v>0</v>
      </c>
      <c r="AM59" s="125">
        <f t="shared" si="75"/>
        <v>0</v>
      </c>
      <c r="AN59" s="125">
        <f t="shared" si="76"/>
        <v>0</v>
      </c>
      <c r="AO59" s="125" t="e">
        <f t="shared" si="77"/>
        <v>#VALUE!</v>
      </c>
      <c r="AP59" s="125" t="e">
        <f t="shared" si="78"/>
        <v>#VALUE!</v>
      </c>
      <c r="AQ59" s="125" t="e">
        <f t="shared" si="79"/>
        <v>#VALUE!</v>
      </c>
      <c r="AR59" s="125">
        <f t="shared" si="80"/>
        <v>0</v>
      </c>
      <c r="AS59" s="125">
        <f t="shared" si="81"/>
        <v>0</v>
      </c>
      <c r="AT59" s="125">
        <f t="shared" si="82"/>
        <v>0</v>
      </c>
      <c r="AU59" s="125">
        <f t="shared" si="83"/>
        <v>0</v>
      </c>
      <c r="AV59" s="125">
        <f t="shared" si="84"/>
        <v>0</v>
      </c>
      <c r="AW59" s="125">
        <f t="shared" si="85"/>
        <v>0</v>
      </c>
      <c r="AX59" s="125" t="e">
        <f t="shared" si="86"/>
        <v>#VALUE!</v>
      </c>
      <c r="AY59" s="125" t="e">
        <f t="shared" si="87"/>
        <v>#VALUE!</v>
      </c>
      <c r="AZ59" s="125" t="e">
        <f t="shared" si="88"/>
        <v>#VALUE!</v>
      </c>
      <c r="BA59" s="125">
        <f t="shared" si="89"/>
        <v>0</v>
      </c>
      <c r="BB59" s="125">
        <f t="shared" si="90"/>
        <v>0</v>
      </c>
      <c r="BC59" s="125">
        <f t="shared" si="91"/>
        <v>0</v>
      </c>
      <c r="BD59" s="125">
        <f t="shared" si="92"/>
        <v>0</v>
      </c>
      <c r="BE59" s="125">
        <f t="shared" si="93"/>
        <v>0</v>
      </c>
      <c r="BF59" s="125">
        <f t="shared" si="94"/>
        <v>0</v>
      </c>
      <c r="BG59" s="125" t="e">
        <f t="shared" si="95"/>
        <v>#VALUE!</v>
      </c>
      <c r="BH59" s="125" t="e">
        <f t="shared" si="96"/>
        <v>#VALUE!</v>
      </c>
      <c r="BI59" s="125" t="e">
        <f t="shared" si="97"/>
        <v>#VALUE!</v>
      </c>
      <c r="BJ59" s="125">
        <f t="shared" si="98"/>
        <v>0</v>
      </c>
      <c r="BK59" s="125">
        <f t="shared" si="99"/>
        <v>0</v>
      </c>
      <c r="BL59" s="125">
        <f t="shared" si="100"/>
        <v>0</v>
      </c>
      <c r="BM59" s="125">
        <f t="shared" si="101"/>
        <v>0</v>
      </c>
      <c r="BN59" s="125">
        <f t="shared" si="102"/>
        <v>0</v>
      </c>
      <c r="BO59" s="125">
        <f t="shared" si="103"/>
        <v>0</v>
      </c>
      <c r="BP59" s="125" t="e">
        <f t="shared" si="104"/>
        <v>#VALUE!</v>
      </c>
      <c r="BQ59" s="125" t="e">
        <f t="shared" si="105"/>
        <v>#VALUE!</v>
      </c>
      <c r="BR59" s="125" t="e">
        <f t="shared" si="106"/>
        <v>#VALUE!</v>
      </c>
      <c r="BT59" s="125" t="e">
        <f t="shared" si="107"/>
        <v>#VALUE!</v>
      </c>
      <c r="BU59" s="125" t="e">
        <f t="shared" si="108"/>
        <v>#VALUE!</v>
      </c>
      <c r="BW59" s="125" t="e">
        <f t="shared" si="109"/>
        <v>#VALUE!</v>
      </c>
      <c r="BX59" s="125" t="e">
        <f t="shared" si="110"/>
        <v>#VALUE!</v>
      </c>
      <c r="BZ59" s="125" t="e">
        <f t="shared" si="111"/>
        <v>#VALUE!</v>
      </c>
      <c r="CA59" s="125" t="e">
        <f t="shared" si="112"/>
        <v>#VALUE!</v>
      </c>
      <c r="CC59" s="125" t="e">
        <f t="shared" si="113"/>
        <v>#VALUE!</v>
      </c>
      <c r="CD59" s="125" t="e">
        <f t="shared" si="114"/>
        <v>#VALUE!</v>
      </c>
      <c r="CJ59" s="176" t="e">
        <f t="shared" si="116"/>
        <v>#VALUE!</v>
      </c>
      <c r="CK59" s="176" t="e">
        <f t="shared" si="116"/>
        <v>#VALUE!</v>
      </c>
      <c r="CL59" s="176" t="e">
        <f t="shared" si="116"/>
        <v>#VALUE!</v>
      </c>
      <c r="CM59" s="176" t="e">
        <f t="shared" si="116"/>
        <v>#VALUE!</v>
      </c>
      <c r="CN59" s="176" t="e">
        <f t="shared" si="116"/>
        <v>#VALUE!</v>
      </c>
      <c r="CO59" s="176" t="e">
        <f t="shared" si="116"/>
        <v>#VALUE!</v>
      </c>
      <c r="CP59" s="176" t="e">
        <f t="shared" si="116"/>
        <v>#VALUE!</v>
      </c>
      <c r="CQ59" s="176" t="e">
        <f t="shared" si="116"/>
        <v>#VALUE!</v>
      </c>
      <c r="CR59" s="176" t="e">
        <f t="shared" si="116"/>
        <v>#VALUE!</v>
      </c>
      <c r="CS59" s="176" t="e">
        <f t="shared" si="116"/>
        <v>#VALUE!</v>
      </c>
      <c r="CT59" s="176" t="e">
        <f t="shared" si="116"/>
        <v>#VALUE!</v>
      </c>
      <c r="CU59" s="176" t="e">
        <f t="shared" si="116"/>
        <v>#VALUE!</v>
      </c>
      <c r="CV59" s="176" t="e">
        <f t="shared" si="116"/>
        <v>#VALUE!</v>
      </c>
      <c r="CW59" s="176" t="e">
        <f t="shared" si="116"/>
        <v>#VALUE!</v>
      </c>
      <c r="CX59" s="176" t="e">
        <f t="shared" si="116"/>
        <v>#VALUE!</v>
      </c>
    </row>
    <row r="60" spans="1:114" s="125" customFormat="1" x14ac:dyDescent="0.35">
      <c r="A60" s="140">
        <v>2014</v>
      </c>
      <c r="M60" s="174"/>
      <c r="Q60" s="125">
        <f t="shared" si="53"/>
        <v>0</v>
      </c>
      <c r="R60" s="174">
        <f t="shared" si="54"/>
        <v>0</v>
      </c>
      <c r="S60" s="125">
        <f t="shared" si="55"/>
        <v>0</v>
      </c>
      <c r="T60" s="125">
        <f t="shared" si="56"/>
        <v>0</v>
      </c>
      <c r="U60" s="125">
        <f t="shared" si="57"/>
        <v>0</v>
      </c>
      <c r="V60" s="125">
        <f t="shared" si="58"/>
        <v>0</v>
      </c>
      <c r="W60" s="125" t="e">
        <f t="shared" si="59"/>
        <v>#VALUE!</v>
      </c>
      <c r="X60" s="125" t="e">
        <f t="shared" si="60"/>
        <v>#VALUE!</v>
      </c>
      <c r="Y60" s="125" t="e">
        <f t="shared" si="61"/>
        <v>#VALUE!</v>
      </c>
      <c r="Z60" s="125">
        <f t="shared" si="62"/>
        <v>0</v>
      </c>
      <c r="AA60" s="125">
        <f t="shared" si="63"/>
        <v>0</v>
      </c>
      <c r="AB60" s="125">
        <f t="shared" si="64"/>
        <v>0</v>
      </c>
      <c r="AC60" s="125">
        <f t="shared" si="65"/>
        <v>0</v>
      </c>
      <c r="AD60" s="125">
        <f t="shared" si="66"/>
        <v>0</v>
      </c>
      <c r="AE60" s="125">
        <f t="shared" si="67"/>
        <v>0</v>
      </c>
      <c r="AF60" s="125" t="e">
        <f t="shared" si="68"/>
        <v>#VALUE!</v>
      </c>
      <c r="AG60" s="125" t="e">
        <f t="shared" si="69"/>
        <v>#VALUE!</v>
      </c>
      <c r="AH60" s="125" t="e">
        <f t="shared" si="70"/>
        <v>#VALUE!</v>
      </c>
      <c r="AI60" s="125">
        <f t="shared" si="71"/>
        <v>0</v>
      </c>
      <c r="AJ60" s="125">
        <f t="shared" si="72"/>
        <v>0</v>
      </c>
      <c r="AK60" s="125">
        <f t="shared" si="73"/>
        <v>0</v>
      </c>
      <c r="AL60" s="125">
        <f t="shared" si="74"/>
        <v>0</v>
      </c>
      <c r="AM60" s="125">
        <f t="shared" si="75"/>
        <v>0</v>
      </c>
      <c r="AN60" s="125">
        <f t="shared" si="76"/>
        <v>0</v>
      </c>
      <c r="AO60" s="125" t="e">
        <f t="shared" si="77"/>
        <v>#VALUE!</v>
      </c>
      <c r="AP60" s="125" t="e">
        <f t="shared" si="78"/>
        <v>#VALUE!</v>
      </c>
      <c r="AQ60" s="125" t="e">
        <f t="shared" si="79"/>
        <v>#VALUE!</v>
      </c>
      <c r="AR60" s="125">
        <f t="shared" si="80"/>
        <v>0</v>
      </c>
      <c r="AS60" s="125">
        <f t="shared" si="81"/>
        <v>0</v>
      </c>
      <c r="AT60" s="125">
        <f t="shared" si="82"/>
        <v>0</v>
      </c>
      <c r="AU60" s="125">
        <f t="shared" si="83"/>
        <v>0</v>
      </c>
      <c r="AV60" s="125">
        <f t="shared" si="84"/>
        <v>0</v>
      </c>
      <c r="AW60" s="125">
        <f t="shared" si="85"/>
        <v>0</v>
      </c>
      <c r="AX60" s="125" t="e">
        <f t="shared" si="86"/>
        <v>#VALUE!</v>
      </c>
      <c r="AY60" s="125" t="e">
        <f t="shared" si="87"/>
        <v>#VALUE!</v>
      </c>
      <c r="AZ60" s="125" t="e">
        <f t="shared" si="88"/>
        <v>#VALUE!</v>
      </c>
      <c r="BA60" s="125">
        <f t="shared" si="89"/>
        <v>0</v>
      </c>
      <c r="BB60" s="125">
        <f t="shared" si="90"/>
        <v>0</v>
      </c>
      <c r="BC60" s="125">
        <f t="shared" si="91"/>
        <v>0</v>
      </c>
      <c r="BD60" s="125">
        <f t="shared" si="92"/>
        <v>0</v>
      </c>
      <c r="BE60" s="125">
        <f t="shared" si="93"/>
        <v>0</v>
      </c>
      <c r="BF60" s="125">
        <f t="shared" si="94"/>
        <v>0</v>
      </c>
      <c r="BG60" s="125" t="e">
        <f t="shared" si="95"/>
        <v>#VALUE!</v>
      </c>
      <c r="BH60" s="125" t="e">
        <f t="shared" si="96"/>
        <v>#VALUE!</v>
      </c>
      <c r="BI60" s="125" t="e">
        <f t="shared" si="97"/>
        <v>#VALUE!</v>
      </c>
      <c r="BJ60" s="125">
        <f t="shared" si="98"/>
        <v>0</v>
      </c>
      <c r="BK60" s="125">
        <f t="shared" si="99"/>
        <v>0</v>
      </c>
      <c r="BL60" s="125">
        <f t="shared" si="100"/>
        <v>0</v>
      </c>
      <c r="BM60" s="125">
        <f t="shared" si="101"/>
        <v>0</v>
      </c>
      <c r="BN60" s="125">
        <f t="shared" si="102"/>
        <v>0</v>
      </c>
      <c r="BO60" s="125">
        <f t="shared" si="103"/>
        <v>0</v>
      </c>
      <c r="BP60" s="125" t="e">
        <f t="shared" si="104"/>
        <v>#VALUE!</v>
      </c>
      <c r="BQ60" s="125" t="e">
        <f t="shared" si="105"/>
        <v>#VALUE!</v>
      </c>
      <c r="BR60" s="125" t="e">
        <f t="shared" si="106"/>
        <v>#VALUE!</v>
      </c>
      <c r="BT60" s="125" t="e">
        <f t="shared" si="107"/>
        <v>#VALUE!</v>
      </c>
      <c r="BU60" s="125" t="e">
        <f t="shared" si="108"/>
        <v>#VALUE!</v>
      </c>
      <c r="BW60" s="125" t="e">
        <f t="shared" si="109"/>
        <v>#VALUE!</v>
      </c>
      <c r="BX60" s="125" t="e">
        <f t="shared" si="110"/>
        <v>#VALUE!</v>
      </c>
      <c r="BZ60" s="125" t="e">
        <f t="shared" si="111"/>
        <v>#VALUE!</v>
      </c>
      <c r="CA60" s="125" t="e">
        <f t="shared" si="112"/>
        <v>#VALUE!</v>
      </c>
      <c r="CC60" s="125" t="e">
        <f t="shared" si="113"/>
        <v>#VALUE!</v>
      </c>
      <c r="CD60" s="125" t="e">
        <f t="shared" si="114"/>
        <v>#VALUE!</v>
      </c>
      <c r="CJ60" s="176" t="e">
        <f t="shared" si="116"/>
        <v>#VALUE!</v>
      </c>
      <c r="CK60" s="176" t="e">
        <f t="shared" si="116"/>
        <v>#VALUE!</v>
      </c>
      <c r="CL60" s="176" t="e">
        <f t="shared" si="116"/>
        <v>#VALUE!</v>
      </c>
      <c r="CM60" s="176" t="e">
        <f t="shared" si="116"/>
        <v>#VALUE!</v>
      </c>
      <c r="CN60" s="176" t="e">
        <f t="shared" si="116"/>
        <v>#VALUE!</v>
      </c>
      <c r="CO60" s="176" t="e">
        <f t="shared" si="116"/>
        <v>#VALUE!</v>
      </c>
      <c r="CP60" s="176" t="e">
        <f t="shared" si="116"/>
        <v>#VALUE!</v>
      </c>
      <c r="CQ60" s="176" t="e">
        <f t="shared" si="116"/>
        <v>#VALUE!</v>
      </c>
      <c r="CR60" s="176" t="e">
        <f t="shared" si="116"/>
        <v>#VALUE!</v>
      </c>
      <c r="CS60" s="176" t="e">
        <f t="shared" si="116"/>
        <v>#VALUE!</v>
      </c>
      <c r="CT60" s="176" t="e">
        <f t="shared" si="116"/>
        <v>#VALUE!</v>
      </c>
      <c r="CU60" s="176" t="e">
        <f t="shared" si="116"/>
        <v>#VALUE!</v>
      </c>
      <c r="CV60" s="176" t="e">
        <f t="shared" si="116"/>
        <v>#VALUE!</v>
      </c>
      <c r="CW60" s="176" t="e">
        <f t="shared" si="116"/>
        <v>#VALUE!</v>
      </c>
      <c r="CX60" s="176" t="e">
        <f t="shared" si="116"/>
        <v>#VALUE!</v>
      </c>
    </row>
    <row r="61" spans="1:114" s="125" customFormat="1" x14ac:dyDescent="0.35">
      <c r="A61" s="140">
        <v>2015</v>
      </c>
      <c r="M61" s="174"/>
      <c r="Q61" s="125">
        <f t="shared" si="53"/>
        <v>0</v>
      </c>
      <c r="R61" s="174">
        <f t="shared" si="54"/>
        <v>0</v>
      </c>
      <c r="S61" s="125">
        <f t="shared" si="55"/>
        <v>0</v>
      </c>
      <c r="T61" s="125">
        <f t="shared" si="56"/>
        <v>0</v>
      </c>
      <c r="U61" s="125">
        <f t="shared" si="57"/>
        <v>0</v>
      </c>
      <c r="V61" s="125">
        <f t="shared" si="58"/>
        <v>0</v>
      </c>
      <c r="W61" s="125" t="e">
        <f t="shared" si="59"/>
        <v>#VALUE!</v>
      </c>
      <c r="X61" s="125" t="e">
        <f t="shared" si="60"/>
        <v>#VALUE!</v>
      </c>
      <c r="Y61" s="125" t="e">
        <f t="shared" si="61"/>
        <v>#VALUE!</v>
      </c>
      <c r="Z61" s="125">
        <f t="shared" si="62"/>
        <v>0</v>
      </c>
      <c r="AA61" s="125">
        <f t="shared" si="63"/>
        <v>0</v>
      </c>
      <c r="AB61" s="125">
        <f t="shared" si="64"/>
        <v>0</v>
      </c>
      <c r="AC61" s="125">
        <f t="shared" si="65"/>
        <v>0</v>
      </c>
      <c r="AD61" s="125">
        <f t="shared" si="66"/>
        <v>0</v>
      </c>
      <c r="AE61" s="125">
        <f t="shared" si="67"/>
        <v>0</v>
      </c>
      <c r="AF61" s="125" t="e">
        <f t="shared" si="68"/>
        <v>#VALUE!</v>
      </c>
      <c r="AG61" s="125" t="e">
        <f t="shared" si="69"/>
        <v>#VALUE!</v>
      </c>
      <c r="AH61" s="125" t="e">
        <f t="shared" si="70"/>
        <v>#VALUE!</v>
      </c>
      <c r="AI61" s="125">
        <f t="shared" si="71"/>
        <v>0</v>
      </c>
      <c r="AJ61" s="125">
        <f t="shared" si="72"/>
        <v>0</v>
      </c>
      <c r="AK61" s="125">
        <f t="shared" si="73"/>
        <v>0</v>
      </c>
      <c r="AL61" s="125">
        <f t="shared" si="74"/>
        <v>0</v>
      </c>
      <c r="AM61" s="125">
        <f t="shared" si="75"/>
        <v>0</v>
      </c>
      <c r="AN61" s="125">
        <f t="shared" si="76"/>
        <v>0</v>
      </c>
      <c r="AO61" s="125" t="e">
        <f t="shared" si="77"/>
        <v>#VALUE!</v>
      </c>
      <c r="AP61" s="125" t="e">
        <f t="shared" si="78"/>
        <v>#VALUE!</v>
      </c>
      <c r="AQ61" s="125" t="e">
        <f t="shared" si="79"/>
        <v>#VALUE!</v>
      </c>
      <c r="AR61" s="125">
        <f t="shared" si="80"/>
        <v>0</v>
      </c>
      <c r="AS61" s="125">
        <f t="shared" si="81"/>
        <v>0</v>
      </c>
      <c r="AT61" s="125">
        <f t="shared" si="82"/>
        <v>0</v>
      </c>
      <c r="AU61" s="125">
        <f t="shared" si="83"/>
        <v>0</v>
      </c>
      <c r="AV61" s="125">
        <f t="shared" si="84"/>
        <v>0</v>
      </c>
      <c r="AW61" s="125">
        <f t="shared" si="85"/>
        <v>0</v>
      </c>
      <c r="AX61" s="125" t="e">
        <f t="shared" si="86"/>
        <v>#VALUE!</v>
      </c>
      <c r="AY61" s="125" t="e">
        <f t="shared" si="87"/>
        <v>#VALUE!</v>
      </c>
      <c r="AZ61" s="125" t="e">
        <f t="shared" si="88"/>
        <v>#VALUE!</v>
      </c>
      <c r="BA61" s="125">
        <f t="shared" si="89"/>
        <v>0</v>
      </c>
      <c r="BB61" s="125">
        <f t="shared" si="90"/>
        <v>0</v>
      </c>
      <c r="BC61" s="125">
        <f t="shared" si="91"/>
        <v>0</v>
      </c>
      <c r="BD61" s="125">
        <f t="shared" si="92"/>
        <v>0</v>
      </c>
      <c r="BE61" s="125">
        <f t="shared" si="93"/>
        <v>0</v>
      </c>
      <c r="BF61" s="125">
        <f t="shared" si="94"/>
        <v>0</v>
      </c>
      <c r="BG61" s="125" t="e">
        <f t="shared" si="95"/>
        <v>#VALUE!</v>
      </c>
      <c r="BH61" s="125" t="e">
        <f t="shared" si="96"/>
        <v>#VALUE!</v>
      </c>
      <c r="BI61" s="125" t="e">
        <f t="shared" si="97"/>
        <v>#VALUE!</v>
      </c>
      <c r="BJ61" s="125">
        <f t="shared" si="98"/>
        <v>0</v>
      </c>
      <c r="BK61" s="125">
        <f t="shared" si="99"/>
        <v>0</v>
      </c>
      <c r="BL61" s="125">
        <f t="shared" si="100"/>
        <v>0</v>
      </c>
      <c r="BM61" s="125">
        <f t="shared" si="101"/>
        <v>0</v>
      </c>
      <c r="BN61" s="125">
        <f t="shared" si="102"/>
        <v>0</v>
      </c>
      <c r="BO61" s="125">
        <f t="shared" si="103"/>
        <v>0</v>
      </c>
      <c r="BP61" s="125" t="e">
        <f t="shared" si="104"/>
        <v>#VALUE!</v>
      </c>
      <c r="BQ61" s="125" t="e">
        <f t="shared" si="105"/>
        <v>#VALUE!</v>
      </c>
      <c r="BR61" s="125" t="e">
        <f t="shared" si="106"/>
        <v>#VALUE!</v>
      </c>
      <c r="BT61" s="125" t="e">
        <f t="shared" si="107"/>
        <v>#VALUE!</v>
      </c>
      <c r="BU61" s="125" t="e">
        <f t="shared" si="108"/>
        <v>#VALUE!</v>
      </c>
      <c r="BW61" s="125" t="e">
        <f t="shared" si="109"/>
        <v>#VALUE!</v>
      </c>
      <c r="BX61" s="125" t="e">
        <f t="shared" si="110"/>
        <v>#VALUE!</v>
      </c>
      <c r="BZ61" s="125" t="e">
        <f t="shared" si="111"/>
        <v>#VALUE!</v>
      </c>
      <c r="CA61" s="125" t="e">
        <f t="shared" si="112"/>
        <v>#VALUE!</v>
      </c>
      <c r="CC61" s="125" t="e">
        <f t="shared" si="113"/>
        <v>#VALUE!</v>
      </c>
      <c r="CD61" s="125" t="e">
        <f t="shared" si="114"/>
        <v>#VALUE!</v>
      </c>
      <c r="CJ61" s="176" t="e">
        <f t="shared" si="116"/>
        <v>#VALUE!</v>
      </c>
      <c r="CK61" s="176" t="e">
        <f t="shared" si="116"/>
        <v>#VALUE!</v>
      </c>
      <c r="CL61" s="176" t="e">
        <f t="shared" si="116"/>
        <v>#VALUE!</v>
      </c>
      <c r="CM61" s="176" t="e">
        <f t="shared" si="116"/>
        <v>#VALUE!</v>
      </c>
      <c r="CN61" s="176" t="e">
        <f t="shared" si="116"/>
        <v>#VALUE!</v>
      </c>
      <c r="CO61" s="176" t="e">
        <f t="shared" si="116"/>
        <v>#VALUE!</v>
      </c>
      <c r="CP61" s="176" t="e">
        <f t="shared" si="116"/>
        <v>#VALUE!</v>
      </c>
      <c r="CQ61" s="176" t="e">
        <f t="shared" si="116"/>
        <v>#VALUE!</v>
      </c>
      <c r="CR61" s="176" t="e">
        <f t="shared" si="116"/>
        <v>#VALUE!</v>
      </c>
      <c r="CS61" s="176" t="e">
        <f t="shared" si="116"/>
        <v>#VALUE!</v>
      </c>
      <c r="CT61" s="176" t="e">
        <f t="shared" si="116"/>
        <v>#VALUE!</v>
      </c>
      <c r="CU61" s="176" t="e">
        <f t="shared" si="116"/>
        <v>#VALUE!</v>
      </c>
      <c r="CV61" s="176" t="e">
        <f t="shared" si="116"/>
        <v>#VALUE!</v>
      </c>
      <c r="CW61" s="176" t="e">
        <f t="shared" si="116"/>
        <v>#VALUE!</v>
      </c>
      <c r="CX61" s="176" t="e">
        <f t="shared" si="116"/>
        <v>#VALUE!</v>
      </c>
    </row>
    <row r="62" spans="1:114" s="125" customFormat="1" x14ac:dyDescent="0.35">
      <c r="A62" s="140">
        <v>2016</v>
      </c>
      <c r="M62" s="174"/>
      <c r="Q62" s="125">
        <f t="shared" si="53"/>
        <v>0</v>
      </c>
      <c r="R62" s="174">
        <f t="shared" si="54"/>
        <v>0</v>
      </c>
      <c r="S62" s="125">
        <f t="shared" si="55"/>
        <v>0</v>
      </c>
      <c r="T62" s="125">
        <f t="shared" si="56"/>
        <v>0</v>
      </c>
      <c r="U62" s="125">
        <f t="shared" si="57"/>
        <v>0</v>
      </c>
      <c r="V62" s="125">
        <f t="shared" si="58"/>
        <v>0</v>
      </c>
      <c r="W62" s="125" t="e">
        <f t="shared" si="59"/>
        <v>#VALUE!</v>
      </c>
      <c r="X62" s="125" t="e">
        <f t="shared" si="60"/>
        <v>#VALUE!</v>
      </c>
      <c r="Y62" s="125" t="e">
        <f t="shared" si="61"/>
        <v>#VALUE!</v>
      </c>
      <c r="Z62" s="125">
        <f t="shared" si="62"/>
        <v>0</v>
      </c>
      <c r="AA62" s="125">
        <f t="shared" si="63"/>
        <v>0</v>
      </c>
      <c r="AB62" s="125">
        <f t="shared" si="64"/>
        <v>0</v>
      </c>
      <c r="AC62" s="125">
        <f t="shared" si="65"/>
        <v>0</v>
      </c>
      <c r="AD62" s="125">
        <f t="shared" si="66"/>
        <v>0</v>
      </c>
      <c r="AE62" s="125">
        <f t="shared" si="67"/>
        <v>0</v>
      </c>
      <c r="AF62" s="125" t="e">
        <f t="shared" si="68"/>
        <v>#VALUE!</v>
      </c>
      <c r="AG62" s="125" t="e">
        <f t="shared" si="69"/>
        <v>#VALUE!</v>
      </c>
      <c r="AH62" s="125" t="e">
        <f t="shared" si="70"/>
        <v>#VALUE!</v>
      </c>
      <c r="AI62" s="125">
        <f t="shared" si="71"/>
        <v>0</v>
      </c>
      <c r="AJ62" s="125">
        <f t="shared" si="72"/>
        <v>0</v>
      </c>
      <c r="AK62" s="125">
        <f t="shared" si="73"/>
        <v>0</v>
      </c>
      <c r="AL62" s="125">
        <f t="shared" si="74"/>
        <v>0</v>
      </c>
      <c r="AM62" s="125">
        <f t="shared" si="75"/>
        <v>0</v>
      </c>
      <c r="AN62" s="125">
        <f t="shared" si="76"/>
        <v>0</v>
      </c>
      <c r="AO62" s="125" t="e">
        <f t="shared" si="77"/>
        <v>#VALUE!</v>
      </c>
      <c r="AP62" s="125" t="e">
        <f t="shared" si="78"/>
        <v>#VALUE!</v>
      </c>
      <c r="AQ62" s="125" t="e">
        <f t="shared" si="79"/>
        <v>#VALUE!</v>
      </c>
      <c r="AR62" s="125">
        <f t="shared" si="80"/>
        <v>0</v>
      </c>
      <c r="AS62" s="125">
        <f t="shared" si="81"/>
        <v>0</v>
      </c>
      <c r="AT62" s="125">
        <f t="shared" si="82"/>
        <v>0</v>
      </c>
      <c r="AU62" s="125">
        <f t="shared" si="83"/>
        <v>0</v>
      </c>
      <c r="AV62" s="125">
        <f t="shared" si="84"/>
        <v>0</v>
      </c>
      <c r="AW62" s="125">
        <f t="shared" si="85"/>
        <v>0</v>
      </c>
      <c r="AX62" s="125" t="e">
        <f t="shared" si="86"/>
        <v>#VALUE!</v>
      </c>
      <c r="AY62" s="125" t="e">
        <f t="shared" si="87"/>
        <v>#VALUE!</v>
      </c>
      <c r="AZ62" s="125" t="e">
        <f t="shared" si="88"/>
        <v>#VALUE!</v>
      </c>
      <c r="BA62" s="125">
        <f t="shared" si="89"/>
        <v>0</v>
      </c>
      <c r="BB62" s="125">
        <f t="shared" si="90"/>
        <v>0</v>
      </c>
      <c r="BC62" s="125">
        <f t="shared" si="91"/>
        <v>0</v>
      </c>
      <c r="BD62" s="125">
        <f t="shared" si="92"/>
        <v>0</v>
      </c>
      <c r="BE62" s="125">
        <f t="shared" si="93"/>
        <v>0</v>
      </c>
      <c r="BF62" s="125">
        <f t="shared" si="94"/>
        <v>0</v>
      </c>
      <c r="BG62" s="125" t="e">
        <f t="shared" si="95"/>
        <v>#VALUE!</v>
      </c>
      <c r="BH62" s="125" t="e">
        <f t="shared" si="96"/>
        <v>#VALUE!</v>
      </c>
      <c r="BI62" s="125" t="e">
        <f t="shared" si="97"/>
        <v>#VALUE!</v>
      </c>
      <c r="BJ62" s="125">
        <f t="shared" si="98"/>
        <v>0</v>
      </c>
      <c r="BK62" s="125">
        <f t="shared" si="99"/>
        <v>0</v>
      </c>
      <c r="BL62" s="125">
        <f t="shared" si="100"/>
        <v>0</v>
      </c>
      <c r="BM62" s="125">
        <f t="shared" si="101"/>
        <v>0</v>
      </c>
      <c r="BN62" s="125">
        <f t="shared" si="102"/>
        <v>0</v>
      </c>
      <c r="BO62" s="125">
        <f t="shared" si="103"/>
        <v>0</v>
      </c>
      <c r="BP62" s="125" t="e">
        <f t="shared" si="104"/>
        <v>#VALUE!</v>
      </c>
      <c r="BQ62" s="125" t="e">
        <f t="shared" si="105"/>
        <v>#VALUE!</v>
      </c>
      <c r="BR62" s="125" t="e">
        <f t="shared" si="106"/>
        <v>#VALUE!</v>
      </c>
      <c r="BT62" s="125" t="e">
        <f t="shared" si="107"/>
        <v>#VALUE!</v>
      </c>
      <c r="BU62" s="125" t="e">
        <f t="shared" si="108"/>
        <v>#VALUE!</v>
      </c>
      <c r="BW62" s="125" t="e">
        <f t="shared" si="109"/>
        <v>#VALUE!</v>
      </c>
      <c r="BX62" s="125" t="e">
        <f t="shared" si="110"/>
        <v>#VALUE!</v>
      </c>
      <c r="BZ62" s="125" t="e">
        <f t="shared" si="111"/>
        <v>#VALUE!</v>
      </c>
      <c r="CA62" s="125" t="e">
        <f t="shared" si="112"/>
        <v>#VALUE!</v>
      </c>
      <c r="CC62" s="125" t="e">
        <f t="shared" si="113"/>
        <v>#VALUE!</v>
      </c>
      <c r="CD62" s="125" t="e">
        <f t="shared" si="114"/>
        <v>#VALUE!</v>
      </c>
      <c r="CJ62" s="176" t="e">
        <f t="shared" si="116"/>
        <v>#VALUE!</v>
      </c>
      <c r="CK62" s="176" t="e">
        <f t="shared" si="116"/>
        <v>#VALUE!</v>
      </c>
      <c r="CL62" s="176" t="e">
        <f t="shared" si="116"/>
        <v>#VALUE!</v>
      </c>
      <c r="CM62" s="176" t="e">
        <f t="shared" si="116"/>
        <v>#VALUE!</v>
      </c>
      <c r="CN62" s="176" t="e">
        <f t="shared" si="116"/>
        <v>#VALUE!</v>
      </c>
      <c r="CO62" s="176" t="e">
        <f t="shared" si="116"/>
        <v>#VALUE!</v>
      </c>
      <c r="CP62" s="176" t="e">
        <f t="shared" si="116"/>
        <v>#VALUE!</v>
      </c>
      <c r="CQ62" s="176" t="e">
        <f t="shared" si="116"/>
        <v>#VALUE!</v>
      </c>
      <c r="CR62" s="176" t="e">
        <f t="shared" si="116"/>
        <v>#VALUE!</v>
      </c>
      <c r="CS62" s="176" t="e">
        <f t="shared" si="116"/>
        <v>#VALUE!</v>
      </c>
      <c r="CT62" s="176" t="e">
        <f t="shared" si="116"/>
        <v>#VALUE!</v>
      </c>
      <c r="CU62" s="176" t="e">
        <f t="shared" si="116"/>
        <v>#VALUE!</v>
      </c>
      <c r="CV62" s="176" t="e">
        <f t="shared" si="116"/>
        <v>#VALUE!</v>
      </c>
      <c r="CW62" s="176" t="e">
        <f t="shared" si="116"/>
        <v>#VALUE!</v>
      </c>
      <c r="CX62" s="176" t="e">
        <f t="shared" si="116"/>
        <v>#VALUE!</v>
      </c>
    </row>
    <row r="63" spans="1:114" s="125" customFormat="1" x14ac:dyDescent="0.35">
      <c r="A63" s="140">
        <v>2017</v>
      </c>
      <c r="M63" s="174"/>
      <c r="Q63" s="125">
        <f t="shared" si="53"/>
        <v>0</v>
      </c>
      <c r="R63" s="174">
        <f t="shared" si="54"/>
        <v>0</v>
      </c>
      <c r="S63" s="125">
        <f t="shared" si="55"/>
        <v>0</v>
      </c>
      <c r="T63" s="125">
        <f t="shared" si="56"/>
        <v>0</v>
      </c>
      <c r="U63" s="125">
        <f t="shared" si="57"/>
        <v>0</v>
      </c>
      <c r="V63" s="125">
        <f t="shared" si="58"/>
        <v>0</v>
      </c>
      <c r="W63" s="125" t="e">
        <f t="shared" si="59"/>
        <v>#VALUE!</v>
      </c>
      <c r="X63" s="125" t="e">
        <f t="shared" si="60"/>
        <v>#VALUE!</v>
      </c>
      <c r="Y63" s="125" t="e">
        <f t="shared" si="61"/>
        <v>#VALUE!</v>
      </c>
      <c r="Z63" s="125">
        <f t="shared" si="62"/>
        <v>0</v>
      </c>
      <c r="AA63" s="125">
        <f t="shared" si="63"/>
        <v>0</v>
      </c>
      <c r="AB63" s="125">
        <f t="shared" si="64"/>
        <v>0</v>
      </c>
      <c r="AC63" s="125">
        <f t="shared" si="65"/>
        <v>0</v>
      </c>
      <c r="AD63" s="125">
        <f t="shared" si="66"/>
        <v>0</v>
      </c>
      <c r="AE63" s="125">
        <f t="shared" si="67"/>
        <v>0</v>
      </c>
      <c r="AF63" s="125" t="e">
        <f t="shared" si="68"/>
        <v>#VALUE!</v>
      </c>
      <c r="AG63" s="125" t="e">
        <f t="shared" si="69"/>
        <v>#VALUE!</v>
      </c>
      <c r="AH63" s="125" t="e">
        <f t="shared" si="70"/>
        <v>#VALUE!</v>
      </c>
      <c r="AI63" s="125">
        <f t="shared" si="71"/>
        <v>0</v>
      </c>
      <c r="AJ63" s="125">
        <f t="shared" si="72"/>
        <v>0</v>
      </c>
      <c r="AK63" s="125">
        <f t="shared" si="73"/>
        <v>0</v>
      </c>
      <c r="AL63" s="125">
        <f t="shared" si="74"/>
        <v>0</v>
      </c>
      <c r="AM63" s="125">
        <f t="shared" si="75"/>
        <v>0</v>
      </c>
      <c r="AN63" s="125">
        <f t="shared" si="76"/>
        <v>0</v>
      </c>
      <c r="AO63" s="125" t="e">
        <f t="shared" si="77"/>
        <v>#VALUE!</v>
      </c>
      <c r="AP63" s="125" t="e">
        <f t="shared" si="78"/>
        <v>#VALUE!</v>
      </c>
      <c r="AQ63" s="125" t="e">
        <f t="shared" si="79"/>
        <v>#VALUE!</v>
      </c>
      <c r="AR63" s="125">
        <f t="shared" si="80"/>
        <v>0</v>
      </c>
      <c r="AS63" s="125">
        <f t="shared" si="81"/>
        <v>0</v>
      </c>
      <c r="AT63" s="125">
        <f t="shared" si="82"/>
        <v>0</v>
      </c>
      <c r="AU63" s="125">
        <f t="shared" si="83"/>
        <v>0</v>
      </c>
      <c r="AV63" s="125">
        <f t="shared" si="84"/>
        <v>0</v>
      </c>
      <c r="AW63" s="125">
        <f t="shared" si="85"/>
        <v>0</v>
      </c>
      <c r="AX63" s="125" t="e">
        <f t="shared" si="86"/>
        <v>#VALUE!</v>
      </c>
      <c r="AY63" s="125" t="e">
        <f t="shared" si="87"/>
        <v>#VALUE!</v>
      </c>
      <c r="AZ63" s="125" t="e">
        <f t="shared" si="88"/>
        <v>#VALUE!</v>
      </c>
      <c r="BA63" s="125">
        <f t="shared" si="89"/>
        <v>0</v>
      </c>
      <c r="BB63" s="125">
        <f t="shared" si="90"/>
        <v>0</v>
      </c>
      <c r="BC63" s="125">
        <f t="shared" si="91"/>
        <v>0</v>
      </c>
      <c r="BD63" s="125">
        <f t="shared" si="92"/>
        <v>0</v>
      </c>
      <c r="BE63" s="125">
        <f t="shared" si="93"/>
        <v>0</v>
      </c>
      <c r="BF63" s="125">
        <f t="shared" si="94"/>
        <v>0</v>
      </c>
      <c r="BG63" s="125" t="e">
        <f t="shared" si="95"/>
        <v>#VALUE!</v>
      </c>
      <c r="BH63" s="125" t="e">
        <f t="shared" si="96"/>
        <v>#VALUE!</v>
      </c>
      <c r="BI63" s="125" t="e">
        <f t="shared" si="97"/>
        <v>#VALUE!</v>
      </c>
      <c r="BJ63" s="125">
        <f t="shared" si="98"/>
        <v>0</v>
      </c>
      <c r="BK63" s="125">
        <f t="shared" si="99"/>
        <v>0</v>
      </c>
      <c r="BL63" s="125">
        <f t="shared" si="100"/>
        <v>0</v>
      </c>
      <c r="BM63" s="125">
        <f t="shared" si="101"/>
        <v>0</v>
      </c>
      <c r="BN63" s="125">
        <f t="shared" si="102"/>
        <v>0</v>
      </c>
      <c r="BO63" s="125">
        <f t="shared" si="103"/>
        <v>0</v>
      </c>
      <c r="BP63" s="125" t="e">
        <f t="shared" si="104"/>
        <v>#VALUE!</v>
      </c>
      <c r="BQ63" s="125" t="e">
        <f t="shared" si="105"/>
        <v>#VALUE!</v>
      </c>
      <c r="BR63" s="125" t="e">
        <f t="shared" si="106"/>
        <v>#VALUE!</v>
      </c>
      <c r="BT63" s="125" t="e">
        <f t="shared" si="107"/>
        <v>#VALUE!</v>
      </c>
      <c r="BU63" s="125" t="e">
        <f t="shared" si="108"/>
        <v>#VALUE!</v>
      </c>
      <c r="BW63" s="125" t="e">
        <f t="shared" si="109"/>
        <v>#VALUE!</v>
      </c>
      <c r="BX63" s="125" t="e">
        <f t="shared" si="110"/>
        <v>#VALUE!</v>
      </c>
      <c r="BZ63" s="125" t="e">
        <f t="shared" si="111"/>
        <v>#VALUE!</v>
      </c>
      <c r="CA63" s="125" t="e">
        <f t="shared" si="112"/>
        <v>#VALUE!</v>
      </c>
      <c r="CC63" s="125" t="e">
        <f t="shared" si="113"/>
        <v>#VALUE!</v>
      </c>
      <c r="CD63" s="125" t="e">
        <f t="shared" si="114"/>
        <v>#VALUE!</v>
      </c>
      <c r="CJ63" s="176" t="e">
        <f t="shared" si="116"/>
        <v>#VALUE!</v>
      </c>
      <c r="CK63" s="176" t="e">
        <f t="shared" si="116"/>
        <v>#VALUE!</v>
      </c>
      <c r="CL63" s="176" t="e">
        <f t="shared" si="116"/>
        <v>#VALUE!</v>
      </c>
      <c r="CM63" s="176" t="e">
        <f t="shared" si="116"/>
        <v>#VALUE!</v>
      </c>
      <c r="CN63" s="176" t="e">
        <f t="shared" si="116"/>
        <v>#VALUE!</v>
      </c>
      <c r="CO63" s="176" t="e">
        <f t="shared" si="116"/>
        <v>#VALUE!</v>
      </c>
      <c r="CP63" s="176" t="e">
        <f t="shared" si="116"/>
        <v>#VALUE!</v>
      </c>
      <c r="CQ63" s="176" t="e">
        <f t="shared" si="116"/>
        <v>#VALUE!</v>
      </c>
      <c r="CR63" s="176" t="e">
        <f t="shared" si="116"/>
        <v>#VALUE!</v>
      </c>
      <c r="CS63" s="176" t="e">
        <f t="shared" si="116"/>
        <v>#VALUE!</v>
      </c>
      <c r="CT63" s="176" t="e">
        <f t="shared" si="116"/>
        <v>#VALUE!</v>
      </c>
      <c r="CU63" s="176" t="e">
        <f t="shared" si="116"/>
        <v>#VALUE!</v>
      </c>
      <c r="CV63" s="176" t="e">
        <f t="shared" si="116"/>
        <v>#VALUE!</v>
      </c>
      <c r="CW63" s="176" t="e">
        <f t="shared" si="116"/>
        <v>#VALUE!</v>
      </c>
      <c r="CX63" s="176" t="e">
        <f t="shared" si="116"/>
        <v>#VALUE!</v>
      </c>
    </row>
    <row r="64" spans="1:114" s="125" customFormat="1" x14ac:dyDescent="0.35">
      <c r="A64" s="140">
        <v>2018</v>
      </c>
      <c r="M64" s="174"/>
      <c r="Q64" s="125">
        <f t="shared" si="53"/>
        <v>0</v>
      </c>
      <c r="R64" s="174">
        <f t="shared" si="54"/>
        <v>0</v>
      </c>
      <c r="S64" s="125">
        <f t="shared" si="55"/>
        <v>0</v>
      </c>
      <c r="T64" s="125">
        <f t="shared" si="56"/>
        <v>0</v>
      </c>
      <c r="U64" s="125">
        <f t="shared" si="57"/>
        <v>0</v>
      </c>
      <c r="V64" s="125">
        <f t="shared" si="58"/>
        <v>0</v>
      </c>
      <c r="W64" s="125" t="e">
        <f t="shared" si="59"/>
        <v>#VALUE!</v>
      </c>
      <c r="X64" s="125" t="e">
        <f t="shared" si="60"/>
        <v>#VALUE!</v>
      </c>
      <c r="Y64" s="125" t="e">
        <f t="shared" si="61"/>
        <v>#VALUE!</v>
      </c>
      <c r="Z64" s="125">
        <f t="shared" si="62"/>
        <v>0</v>
      </c>
      <c r="AA64" s="125">
        <f t="shared" si="63"/>
        <v>0</v>
      </c>
      <c r="AB64" s="125">
        <f t="shared" si="64"/>
        <v>0</v>
      </c>
      <c r="AC64" s="125">
        <f t="shared" si="65"/>
        <v>0</v>
      </c>
      <c r="AD64" s="125">
        <f t="shared" si="66"/>
        <v>0</v>
      </c>
      <c r="AE64" s="125">
        <f t="shared" si="67"/>
        <v>0</v>
      </c>
      <c r="AF64" s="125" t="e">
        <f t="shared" si="68"/>
        <v>#VALUE!</v>
      </c>
      <c r="AG64" s="125" t="e">
        <f t="shared" si="69"/>
        <v>#VALUE!</v>
      </c>
      <c r="AH64" s="125" t="e">
        <f t="shared" si="70"/>
        <v>#VALUE!</v>
      </c>
      <c r="AI64" s="125">
        <f t="shared" si="71"/>
        <v>0</v>
      </c>
      <c r="AJ64" s="125">
        <f t="shared" si="72"/>
        <v>0</v>
      </c>
      <c r="AK64" s="125">
        <f t="shared" si="73"/>
        <v>0</v>
      </c>
      <c r="AL64" s="125">
        <f t="shared" si="74"/>
        <v>0</v>
      </c>
      <c r="AM64" s="125">
        <f t="shared" si="75"/>
        <v>0</v>
      </c>
      <c r="AN64" s="125">
        <f t="shared" si="76"/>
        <v>0</v>
      </c>
      <c r="AO64" s="125" t="e">
        <f t="shared" si="77"/>
        <v>#VALUE!</v>
      </c>
      <c r="AP64" s="125" t="e">
        <f t="shared" si="78"/>
        <v>#VALUE!</v>
      </c>
      <c r="AQ64" s="125" t="e">
        <f t="shared" si="79"/>
        <v>#VALUE!</v>
      </c>
      <c r="AR64" s="125">
        <f t="shared" si="80"/>
        <v>0</v>
      </c>
      <c r="AS64" s="125">
        <f t="shared" si="81"/>
        <v>0</v>
      </c>
      <c r="AT64" s="125">
        <f t="shared" si="82"/>
        <v>0</v>
      </c>
      <c r="AU64" s="125">
        <f t="shared" si="83"/>
        <v>0</v>
      </c>
      <c r="AV64" s="125">
        <f t="shared" si="84"/>
        <v>0</v>
      </c>
      <c r="AW64" s="125">
        <f t="shared" si="85"/>
        <v>0</v>
      </c>
      <c r="AX64" s="125" t="e">
        <f t="shared" si="86"/>
        <v>#VALUE!</v>
      </c>
      <c r="AY64" s="125" t="e">
        <f t="shared" si="87"/>
        <v>#VALUE!</v>
      </c>
      <c r="AZ64" s="125" t="e">
        <f t="shared" si="88"/>
        <v>#VALUE!</v>
      </c>
      <c r="BA64" s="125">
        <f t="shared" si="89"/>
        <v>0</v>
      </c>
      <c r="BB64" s="125">
        <f t="shared" si="90"/>
        <v>0</v>
      </c>
      <c r="BC64" s="125">
        <f t="shared" si="91"/>
        <v>0</v>
      </c>
      <c r="BD64" s="125">
        <f t="shared" si="92"/>
        <v>0</v>
      </c>
      <c r="BE64" s="125">
        <f t="shared" si="93"/>
        <v>0</v>
      </c>
      <c r="BF64" s="125">
        <f t="shared" si="94"/>
        <v>0</v>
      </c>
      <c r="BG64" s="125" t="e">
        <f t="shared" si="95"/>
        <v>#VALUE!</v>
      </c>
      <c r="BH64" s="125" t="e">
        <f t="shared" si="96"/>
        <v>#VALUE!</v>
      </c>
      <c r="BI64" s="125" t="e">
        <f t="shared" si="97"/>
        <v>#VALUE!</v>
      </c>
      <c r="BJ64" s="125">
        <f t="shared" si="98"/>
        <v>0</v>
      </c>
      <c r="BK64" s="125">
        <f t="shared" si="99"/>
        <v>0</v>
      </c>
      <c r="BL64" s="125">
        <f t="shared" si="100"/>
        <v>0</v>
      </c>
      <c r="BM64" s="125">
        <f t="shared" si="101"/>
        <v>0</v>
      </c>
      <c r="BN64" s="125">
        <f t="shared" si="102"/>
        <v>0</v>
      </c>
      <c r="BO64" s="125">
        <f t="shared" si="103"/>
        <v>0</v>
      </c>
      <c r="BP64" s="125" t="e">
        <f t="shared" si="104"/>
        <v>#VALUE!</v>
      </c>
      <c r="BQ64" s="125" t="e">
        <f t="shared" si="105"/>
        <v>#VALUE!</v>
      </c>
      <c r="BR64" s="125" t="e">
        <f t="shared" si="106"/>
        <v>#VALUE!</v>
      </c>
      <c r="BT64" s="125" t="e">
        <f t="shared" si="107"/>
        <v>#VALUE!</v>
      </c>
      <c r="BU64" s="125" t="e">
        <f t="shared" si="108"/>
        <v>#VALUE!</v>
      </c>
      <c r="BW64" s="125" t="e">
        <f t="shared" si="109"/>
        <v>#VALUE!</v>
      </c>
      <c r="BX64" s="125" t="e">
        <f t="shared" si="110"/>
        <v>#VALUE!</v>
      </c>
      <c r="BZ64" s="125" t="e">
        <f t="shared" si="111"/>
        <v>#VALUE!</v>
      </c>
      <c r="CA64" s="125" t="e">
        <f t="shared" si="112"/>
        <v>#VALUE!</v>
      </c>
      <c r="CC64" s="125" t="e">
        <f t="shared" si="113"/>
        <v>#VALUE!</v>
      </c>
      <c r="CD64" s="125" t="e">
        <f t="shared" si="114"/>
        <v>#VALUE!</v>
      </c>
      <c r="CJ64" s="176" t="e">
        <f t="shared" si="116"/>
        <v>#VALUE!</v>
      </c>
      <c r="CK64" s="176" t="e">
        <f t="shared" si="116"/>
        <v>#VALUE!</v>
      </c>
      <c r="CL64" s="176" t="e">
        <f t="shared" si="116"/>
        <v>#VALUE!</v>
      </c>
      <c r="CM64" s="176" t="e">
        <f t="shared" si="116"/>
        <v>#VALUE!</v>
      </c>
      <c r="CN64" s="176" t="e">
        <f t="shared" si="116"/>
        <v>#VALUE!</v>
      </c>
      <c r="CO64" s="176" t="e">
        <f t="shared" si="116"/>
        <v>#VALUE!</v>
      </c>
      <c r="CP64" s="176" t="e">
        <f t="shared" si="116"/>
        <v>#VALUE!</v>
      </c>
      <c r="CQ64" s="176" t="e">
        <f t="shared" si="116"/>
        <v>#VALUE!</v>
      </c>
      <c r="CR64" s="176" t="e">
        <f t="shared" si="116"/>
        <v>#VALUE!</v>
      </c>
      <c r="CS64" s="176" t="e">
        <f t="shared" si="116"/>
        <v>#VALUE!</v>
      </c>
      <c r="CT64" s="176" t="e">
        <f t="shared" si="116"/>
        <v>#VALUE!</v>
      </c>
      <c r="CU64" s="176" t="e">
        <f t="shared" si="116"/>
        <v>#VALUE!</v>
      </c>
      <c r="CV64" s="176" t="e">
        <f t="shared" si="116"/>
        <v>#VALUE!</v>
      </c>
      <c r="CW64" s="176" t="e">
        <f t="shared" si="116"/>
        <v>#VALUE!</v>
      </c>
      <c r="CX64" s="176" t="e">
        <f t="shared" si="116"/>
        <v>#VALUE!</v>
      </c>
    </row>
    <row r="65" spans="1:102" s="125" customFormat="1" ht="15" thickBot="1" x14ac:dyDescent="0.4">
      <c r="A65" s="140">
        <v>2019</v>
      </c>
      <c r="M65" s="174"/>
      <c r="Q65" s="125">
        <f t="shared" si="53"/>
        <v>0</v>
      </c>
      <c r="R65" s="174">
        <f t="shared" si="54"/>
        <v>0</v>
      </c>
      <c r="S65" s="125">
        <f t="shared" si="55"/>
        <v>0</v>
      </c>
      <c r="T65" s="125">
        <f t="shared" si="56"/>
        <v>0</v>
      </c>
      <c r="U65" s="125">
        <f t="shared" si="57"/>
        <v>0</v>
      </c>
      <c r="V65" s="125">
        <f t="shared" si="58"/>
        <v>0</v>
      </c>
      <c r="W65" s="125" t="e">
        <f t="shared" si="59"/>
        <v>#VALUE!</v>
      </c>
      <c r="X65" s="125" t="e">
        <f t="shared" si="60"/>
        <v>#VALUE!</v>
      </c>
      <c r="Y65" s="125" t="e">
        <f t="shared" si="61"/>
        <v>#VALUE!</v>
      </c>
      <c r="Z65" s="125">
        <f t="shared" si="62"/>
        <v>0</v>
      </c>
      <c r="AA65" s="125">
        <f t="shared" si="63"/>
        <v>0</v>
      </c>
      <c r="AB65" s="125">
        <f t="shared" si="64"/>
        <v>0</v>
      </c>
      <c r="AC65" s="125">
        <f t="shared" si="65"/>
        <v>0</v>
      </c>
      <c r="AD65" s="125">
        <f t="shared" si="66"/>
        <v>0</v>
      </c>
      <c r="AE65" s="125">
        <f t="shared" si="67"/>
        <v>0</v>
      </c>
      <c r="AF65" s="125" t="e">
        <f t="shared" si="68"/>
        <v>#VALUE!</v>
      </c>
      <c r="AG65" s="125" t="e">
        <f t="shared" si="69"/>
        <v>#VALUE!</v>
      </c>
      <c r="AH65" s="125" t="e">
        <f t="shared" si="70"/>
        <v>#VALUE!</v>
      </c>
      <c r="AI65" s="125">
        <f t="shared" si="71"/>
        <v>0</v>
      </c>
      <c r="AJ65" s="125">
        <f t="shared" si="72"/>
        <v>0</v>
      </c>
      <c r="AK65" s="125">
        <f t="shared" si="73"/>
        <v>0</v>
      </c>
      <c r="AL65" s="125">
        <f t="shared" si="74"/>
        <v>0</v>
      </c>
      <c r="AM65" s="125">
        <f t="shared" si="75"/>
        <v>0</v>
      </c>
      <c r="AN65" s="125">
        <f t="shared" si="76"/>
        <v>0</v>
      </c>
      <c r="AO65" s="125" t="e">
        <f t="shared" si="77"/>
        <v>#VALUE!</v>
      </c>
      <c r="AP65" s="125" t="e">
        <f t="shared" si="78"/>
        <v>#VALUE!</v>
      </c>
      <c r="AQ65" s="125" t="e">
        <f t="shared" si="79"/>
        <v>#VALUE!</v>
      </c>
      <c r="AR65" s="125">
        <f t="shared" si="80"/>
        <v>0</v>
      </c>
      <c r="AS65" s="125">
        <f t="shared" si="81"/>
        <v>0</v>
      </c>
      <c r="AT65" s="125">
        <f t="shared" si="82"/>
        <v>0</v>
      </c>
      <c r="AU65" s="125">
        <f t="shared" si="83"/>
        <v>0</v>
      </c>
      <c r="AV65" s="125">
        <f t="shared" si="84"/>
        <v>0</v>
      </c>
      <c r="AW65" s="125">
        <f t="shared" si="85"/>
        <v>0</v>
      </c>
      <c r="AX65" s="125" t="e">
        <f t="shared" si="86"/>
        <v>#VALUE!</v>
      </c>
      <c r="AY65" s="125" t="e">
        <f t="shared" si="87"/>
        <v>#VALUE!</v>
      </c>
      <c r="AZ65" s="125" t="e">
        <f t="shared" si="88"/>
        <v>#VALUE!</v>
      </c>
      <c r="BA65" s="125">
        <f t="shared" si="89"/>
        <v>0</v>
      </c>
      <c r="BB65" s="125">
        <f t="shared" si="90"/>
        <v>0</v>
      </c>
      <c r="BC65" s="125">
        <f t="shared" si="91"/>
        <v>0</v>
      </c>
      <c r="BD65" s="125">
        <f t="shared" si="92"/>
        <v>0</v>
      </c>
      <c r="BE65" s="125">
        <f t="shared" si="93"/>
        <v>0</v>
      </c>
      <c r="BF65" s="125">
        <f t="shared" si="94"/>
        <v>0</v>
      </c>
      <c r="BG65" s="125" t="e">
        <f t="shared" si="95"/>
        <v>#VALUE!</v>
      </c>
      <c r="BH65" s="125" t="e">
        <f t="shared" si="96"/>
        <v>#VALUE!</v>
      </c>
      <c r="BI65" s="125" t="e">
        <f t="shared" si="97"/>
        <v>#VALUE!</v>
      </c>
      <c r="BJ65" s="125">
        <f t="shared" si="98"/>
        <v>0</v>
      </c>
      <c r="BK65" s="125">
        <f t="shared" si="99"/>
        <v>0</v>
      </c>
      <c r="BL65" s="125">
        <f t="shared" si="100"/>
        <v>0</v>
      </c>
      <c r="BM65" s="125">
        <f t="shared" si="101"/>
        <v>0</v>
      </c>
      <c r="BN65" s="125">
        <f t="shared" si="102"/>
        <v>0</v>
      </c>
      <c r="BO65" s="125">
        <f t="shared" si="103"/>
        <v>0</v>
      </c>
      <c r="BP65" s="125" t="e">
        <f t="shared" si="104"/>
        <v>#VALUE!</v>
      </c>
      <c r="BQ65" s="125" t="e">
        <f t="shared" si="105"/>
        <v>#VALUE!</v>
      </c>
      <c r="BR65" s="125" t="e">
        <f t="shared" si="106"/>
        <v>#VALUE!</v>
      </c>
      <c r="BT65" s="125" t="e">
        <f t="shared" si="107"/>
        <v>#VALUE!</v>
      </c>
      <c r="BU65" s="125" t="e">
        <f t="shared" si="108"/>
        <v>#VALUE!</v>
      </c>
      <c r="BW65" s="125" t="e">
        <f t="shared" si="109"/>
        <v>#VALUE!</v>
      </c>
      <c r="BX65" s="125" t="e">
        <f t="shared" si="110"/>
        <v>#VALUE!</v>
      </c>
      <c r="BZ65" s="125" t="e">
        <f t="shared" si="111"/>
        <v>#VALUE!</v>
      </c>
      <c r="CA65" s="125" t="e">
        <f t="shared" si="112"/>
        <v>#VALUE!</v>
      </c>
      <c r="CC65" s="125" t="e">
        <f t="shared" si="113"/>
        <v>#VALUE!</v>
      </c>
      <c r="CD65" s="125" t="e">
        <f t="shared" si="114"/>
        <v>#VALUE!</v>
      </c>
      <c r="CJ65" s="176" t="e">
        <f t="shared" si="116"/>
        <v>#VALUE!</v>
      </c>
      <c r="CK65" s="176" t="e">
        <f t="shared" si="116"/>
        <v>#VALUE!</v>
      </c>
      <c r="CL65" s="176" t="e">
        <f t="shared" si="116"/>
        <v>#VALUE!</v>
      </c>
      <c r="CM65" s="176" t="e">
        <f t="shared" si="116"/>
        <v>#VALUE!</v>
      </c>
      <c r="CN65" s="176" t="e">
        <f t="shared" si="116"/>
        <v>#VALUE!</v>
      </c>
      <c r="CO65" s="176" t="e">
        <f t="shared" si="116"/>
        <v>#VALUE!</v>
      </c>
      <c r="CP65" s="176" t="e">
        <f t="shared" si="116"/>
        <v>#VALUE!</v>
      </c>
      <c r="CQ65" s="176" t="e">
        <f t="shared" si="116"/>
        <v>#VALUE!</v>
      </c>
      <c r="CR65" s="176" t="e">
        <f t="shared" si="116"/>
        <v>#VALUE!</v>
      </c>
      <c r="CS65" s="176" t="e">
        <f t="shared" si="116"/>
        <v>#VALUE!</v>
      </c>
      <c r="CT65" s="176" t="e">
        <f t="shared" si="116"/>
        <v>#VALUE!</v>
      </c>
      <c r="CU65" s="176" t="e">
        <f t="shared" si="116"/>
        <v>#VALUE!</v>
      </c>
      <c r="CV65" s="176" t="e">
        <f t="shared" si="116"/>
        <v>#VALUE!</v>
      </c>
      <c r="CW65" s="176" t="e">
        <f t="shared" si="116"/>
        <v>#VALUE!</v>
      </c>
      <c r="CX65" s="176" t="e">
        <f t="shared" si="116"/>
        <v>#VALUE!</v>
      </c>
    </row>
    <row r="66" spans="1:102" s="171" customFormat="1" ht="15" thickBot="1" x14ac:dyDescent="0.4">
      <c r="A66" s="153">
        <v>2020</v>
      </c>
      <c r="M66" s="177"/>
      <c r="Q66" s="171">
        <f t="shared" si="53"/>
        <v>0</v>
      </c>
      <c r="R66" s="177">
        <f t="shared" si="54"/>
        <v>0</v>
      </c>
      <c r="S66" s="171">
        <f t="shared" si="55"/>
        <v>0</v>
      </c>
      <c r="T66" s="171">
        <f t="shared" si="56"/>
        <v>0</v>
      </c>
      <c r="U66" s="171">
        <f t="shared" si="57"/>
        <v>0</v>
      </c>
      <c r="V66" s="171">
        <f t="shared" si="58"/>
        <v>0</v>
      </c>
      <c r="W66" s="171" t="e">
        <f t="shared" si="59"/>
        <v>#VALUE!</v>
      </c>
      <c r="X66" s="171" t="e">
        <f t="shared" si="60"/>
        <v>#VALUE!</v>
      </c>
      <c r="Y66" s="171" t="e">
        <f t="shared" si="61"/>
        <v>#VALUE!</v>
      </c>
      <c r="Z66" s="171">
        <f t="shared" si="62"/>
        <v>0</v>
      </c>
      <c r="AA66" s="171">
        <f t="shared" si="63"/>
        <v>0</v>
      </c>
      <c r="AB66" s="171">
        <f t="shared" si="64"/>
        <v>0</v>
      </c>
      <c r="AC66" s="171">
        <f t="shared" si="65"/>
        <v>0</v>
      </c>
      <c r="AD66" s="171">
        <f t="shared" si="66"/>
        <v>0</v>
      </c>
      <c r="AE66" s="171">
        <f t="shared" si="67"/>
        <v>0</v>
      </c>
      <c r="AF66" s="171" t="e">
        <f t="shared" si="68"/>
        <v>#VALUE!</v>
      </c>
      <c r="AG66" s="171" t="e">
        <f t="shared" si="69"/>
        <v>#VALUE!</v>
      </c>
      <c r="AH66" s="171" t="e">
        <f t="shared" si="70"/>
        <v>#VALUE!</v>
      </c>
      <c r="AI66" s="171">
        <f t="shared" si="71"/>
        <v>0</v>
      </c>
      <c r="AJ66" s="171">
        <f t="shared" si="72"/>
        <v>0</v>
      </c>
      <c r="AK66" s="171">
        <f t="shared" si="73"/>
        <v>0</v>
      </c>
      <c r="AL66" s="171">
        <f t="shared" si="74"/>
        <v>0</v>
      </c>
      <c r="AM66" s="171">
        <f t="shared" si="75"/>
        <v>0</v>
      </c>
      <c r="AN66" s="171">
        <f t="shared" si="76"/>
        <v>0</v>
      </c>
      <c r="AO66" s="171" t="e">
        <f t="shared" si="77"/>
        <v>#VALUE!</v>
      </c>
      <c r="AP66" s="171" t="e">
        <f t="shared" si="78"/>
        <v>#VALUE!</v>
      </c>
      <c r="AQ66" s="171" t="e">
        <f t="shared" si="79"/>
        <v>#VALUE!</v>
      </c>
      <c r="AR66" s="171">
        <f t="shared" si="80"/>
        <v>0</v>
      </c>
      <c r="AS66" s="171">
        <f t="shared" si="81"/>
        <v>0</v>
      </c>
      <c r="AT66" s="171">
        <f t="shared" si="82"/>
        <v>0</v>
      </c>
      <c r="AU66" s="171">
        <f t="shared" si="83"/>
        <v>0</v>
      </c>
      <c r="AV66" s="171">
        <f t="shared" si="84"/>
        <v>0</v>
      </c>
      <c r="AW66" s="171">
        <f t="shared" si="85"/>
        <v>0</v>
      </c>
      <c r="AX66" s="171" t="e">
        <f t="shared" si="86"/>
        <v>#VALUE!</v>
      </c>
      <c r="AY66" s="171" t="e">
        <f t="shared" si="87"/>
        <v>#VALUE!</v>
      </c>
      <c r="AZ66" s="171" t="e">
        <f t="shared" si="88"/>
        <v>#VALUE!</v>
      </c>
      <c r="BA66" s="171">
        <f t="shared" si="89"/>
        <v>0</v>
      </c>
      <c r="BB66" s="171">
        <f t="shared" si="90"/>
        <v>0</v>
      </c>
      <c r="BC66" s="171">
        <f t="shared" si="91"/>
        <v>0</v>
      </c>
      <c r="BD66" s="171">
        <f t="shared" si="92"/>
        <v>0</v>
      </c>
      <c r="BE66" s="171">
        <f t="shared" si="93"/>
        <v>0</v>
      </c>
      <c r="BF66" s="171">
        <f t="shared" si="94"/>
        <v>0</v>
      </c>
      <c r="BG66" s="171" t="e">
        <f t="shared" si="95"/>
        <v>#VALUE!</v>
      </c>
      <c r="BH66" s="171" t="e">
        <f t="shared" si="96"/>
        <v>#VALUE!</v>
      </c>
      <c r="BI66" s="171" t="e">
        <f t="shared" si="97"/>
        <v>#VALUE!</v>
      </c>
      <c r="BJ66" s="171">
        <f t="shared" si="98"/>
        <v>0</v>
      </c>
      <c r="BK66" s="171">
        <f t="shared" si="99"/>
        <v>0</v>
      </c>
      <c r="BL66" s="171">
        <f t="shared" si="100"/>
        <v>0</v>
      </c>
      <c r="BM66" s="171">
        <f t="shared" si="101"/>
        <v>0</v>
      </c>
      <c r="BN66" s="171">
        <f t="shared" si="102"/>
        <v>0</v>
      </c>
      <c r="BO66" s="171">
        <f t="shared" si="103"/>
        <v>0</v>
      </c>
      <c r="BP66" s="171" t="e">
        <f t="shared" si="104"/>
        <v>#VALUE!</v>
      </c>
      <c r="BQ66" s="171" t="e">
        <f t="shared" si="105"/>
        <v>#VALUE!</v>
      </c>
      <c r="BR66" s="171" t="e">
        <f t="shared" si="106"/>
        <v>#VALUE!</v>
      </c>
      <c r="BT66" s="171" t="e">
        <f t="shared" si="107"/>
        <v>#VALUE!</v>
      </c>
      <c r="BU66" s="171" t="e">
        <f t="shared" si="108"/>
        <v>#VALUE!</v>
      </c>
      <c r="BW66" s="171" t="e">
        <f t="shared" si="109"/>
        <v>#VALUE!</v>
      </c>
      <c r="BX66" s="171" t="e">
        <f t="shared" si="110"/>
        <v>#VALUE!</v>
      </c>
      <c r="BZ66" s="171" t="e">
        <f t="shared" si="111"/>
        <v>#VALUE!</v>
      </c>
      <c r="CA66" s="171" t="e">
        <f t="shared" si="112"/>
        <v>#VALUE!</v>
      </c>
      <c r="CC66" s="171" t="e">
        <f t="shared" si="113"/>
        <v>#VALUE!</v>
      </c>
      <c r="CD66" s="171" t="e">
        <f t="shared" si="114"/>
        <v>#VALUE!</v>
      </c>
      <c r="CJ66" s="178" t="e">
        <f t="shared" si="116"/>
        <v>#VALUE!</v>
      </c>
      <c r="CK66" s="178" t="e">
        <f t="shared" si="116"/>
        <v>#VALUE!</v>
      </c>
      <c r="CL66" s="178" t="e">
        <f t="shared" si="116"/>
        <v>#VALUE!</v>
      </c>
      <c r="CM66" s="178" t="e">
        <f t="shared" si="116"/>
        <v>#VALUE!</v>
      </c>
      <c r="CN66" s="178" t="e">
        <f t="shared" si="116"/>
        <v>#VALUE!</v>
      </c>
      <c r="CO66" s="178" t="e">
        <f t="shared" si="116"/>
        <v>#VALUE!</v>
      </c>
      <c r="CP66" s="178" t="e">
        <f t="shared" si="116"/>
        <v>#VALUE!</v>
      </c>
      <c r="CQ66" s="178" t="e">
        <f t="shared" si="116"/>
        <v>#VALUE!</v>
      </c>
      <c r="CR66" s="178" t="e">
        <f t="shared" si="116"/>
        <v>#VALUE!</v>
      </c>
      <c r="CS66" s="178" t="e">
        <f t="shared" si="116"/>
        <v>#VALUE!</v>
      </c>
      <c r="CT66" s="178" t="e">
        <f t="shared" si="116"/>
        <v>#VALUE!</v>
      </c>
      <c r="CU66" s="178" t="e">
        <f t="shared" si="116"/>
        <v>#VALUE!</v>
      </c>
      <c r="CV66" s="178" t="e">
        <f t="shared" si="116"/>
        <v>#VALUE!</v>
      </c>
      <c r="CW66" s="178" t="e">
        <f t="shared" si="116"/>
        <v>#VALUE!</v>
      </c>
      <c r="CX66" s="178" t="e">
        <f t="shared" si="116"/>
        <v>#VALUE!</v>
      </c>
    </row>
    <row r="67" spans="1:102" s="125" customFormat="1" x14ac:dyDescent="0.35">
      <c r="A67" s="140">
        <v>2021</v>
      </c>
      <c r="M67" s="174"/>
      <c r="Q67" s="125">
        <f t="shared" si="53"/>
        <v>0</v>
      </c>
      <c r="R67" s="174">
        <f t="shared" si="54"/>
        <v>0</v>
      </c>
      <c r="S67" s="125">
        <f t="shared" si="55"/>
        <v>0</v>
      </c>
      <c r="T67" s="125">
        <f t="shared" si="56"/>
        <v>0</v>
      </c>
      <c r="U67" s="125">
        <f t="shared" si="57"/>
        <v>0</v>
      </c>
      <c r="V67" s="125">
        <f t="shared" si="58"/>
        <v>0</v>
      </c>
      <c r="W67" s="125" t="e">
        <f t="shared" si="59"/>
        <v>#VALUE!</v>
      </c>
      <c r="X67" s="125" t="e">
        <f t="shared" si="60"/>
        <v>#VALUE!</v>
      </c>
      <c r="Y67" s="125" t="e">
        <f t="shared" si="61"/>
        <v>#VALUE!</v>
      </c>
      <c r="Z67" s="125">
        <f t="shared" si="62"/>
        <v>0</v>
      </c>
      <c r="AA67" s="125">
        <f t="shared" si="63"/>
        <v>0</v>
      </c>
      <c r="AB67" s="125">
        <f t="shared" si="64"/>
        <v>0</v>
      </c>
      <c r="AC67" s="125">
        <f t="shared" si="65"/>
        <v>0</v>
      </c>
      <c r="AD67" s="125">
        <f t="shared" si="66"/>
        <v>0</v>
      </c>
      <c r="AE67" s="125">
        <f t="shared" si="67"/>
        <v>0</v>
      </c>
      <c r="AF67" s="125" t="e">
        <f t="shared" si="68"/>
        <v>#VALUE!</v>
      </c>
      <c r="AG67" s="125" t="e">
        <f t="shared" si="69"/>
        <v>#VALUE!</v>
      </c>
      <c r="AH67" s="125" t="e">
        <f t="shared" si="70"/>
        <v>#VALUE!</v>
      </c>
      <c r="AI67" s="125">
        <f t="shared" si="71"/>
        <v>0</v>
      </c>
      <c r="AJ67" s="125">
        <f t="shared" si="72"/>
        <v>0</v>
      </c>
      <c r="AK67" s="125">
        <f t="shared" si="73"/>
        <v>0</v>
      </c>
      <c r="AL67" s="125">
        <f t="shared" si="74"/>
        <v>0</v>
      </c>
      <c r="AM67" s="125">
        <f t="shared" si="75"/>
        <v>0</v>
      </c>
      <c r="AN67" s="125">
        <f t="shared" si="76"/>
        <v>0</v>
      </c>
      <c r="AO67" s="125" t="e">
        <f t="shared" si="77"/>
        <v>#VALUE!</v>
      </c>
      <c r="AP67" s="125" t="e">
        <f t="shared" si="78"/>
        <v>#VALUE!</v>
      </c>
      <c r="AQ67" s="125" t="e">
        <f t="shared" si="79"/>
        <v>#VALUE!</v>
      </c>
      <c r="AR67" s="125">
        <f t="shared" si="80"/>
        <v>0</v>
      </c>
      <c r="AS67" s="125">
        <f t="shared" si="81"/>
        <v>0</v>
      </c>
      <c r="AT67" s="125">
        <f t="shared" si="82"/>
        <v>0</v>
      </c>
      <c r="AU67" s="125">
        <f t="shared" si="83"/>
        <v>0</v>
      </c>
      <c r="AV67" s="125">
        <f t="shared" si="84"/>
        <v>0</v>
      </c>
      <c r="AW67" s="125">
        <f t="shared" si="85"/>
        <v>0</v>
      </c>
      <c r="AX67" s="125" t="e">
        <f t="shared" si="86"/>
        <v>#VALUE!</v>
      </c>
      <c r="AY67" s="125" t="e">
        <f t="shared" si="87"/>
        <v>#VALUE!</v>
      </c>
      <c r="AZ67" s="125" t="e">
        <f t="shared" si="88"/>
        <v>#VALUE!</v>
      </c>
      <c r="BA67" s="125">
        <f t="shared" si="89"/>
        <v>0</v>
      </c>
      <c r="BB67" s="125">
        <f t="shared" si="90"/>
        <v>0</v>
      </c>
      <c r="BC67" s="125">
        <f t="shared" si="91"/>
        <v>0</v>
      </c>
      <c r="BD67" s="125">
        <f t="shared" si="92"/>
        <v>0</v>
      </c>
      <c r="BE67" s="125">
        <f t="shared" si="93"/>
        <v>0</v>
      </c>
      <c r="BF67" s="125">
        <f t="shared" si="94"/>
        <v>0</v>
      </c>
      <c r="BG67" s="125" t="e">
        <f t="shared" si="95"/>
        <v>#VALUE!</v>
      </c>
      <c r="BH67" s="125" t="e">
        <f t="shared" si="96"/>
        <v>#VALUE!</v>
      </c>
      <c r="BI67" s="125" t="e">
        <f t="shared" si="97"/>
        <v>#VALUE!</v>
      </c>
      <c r="BJ67" s="125">
        <f t="shared" si="98"/>
        <v>0</v>
      </c>
      <c r="BK67" s="125">
        <f t="shared" si="99"/>
        <v>0</v>
      </c>
      <c r="BL67" s="125">
        <f t="shared" si="100"/>
        <v>0</v>
      </c>
      <c r="BM67" s="125">
        <f t="shared" si="101"/>
        <v>0</v>
      </c>
      <c r="BN67" s="125">
        <f t="shared" si="102"/>
        <v>0</v>
      </c>
      <c r="BO67" s="125">
        <f t="shared" si="103"/>
        <v>0</v>
      </c>
      <c r="BP67" s="125" t="e">
        <f t="shared" si="104"/>
        <v>#VALUE!</v>
      </c>
      <c r="BQ67" s="125" t="e">
        <f t="shared" si="105"/>
        <v>#VALUE!</v>
      </c>
      <c r="BR67" s="125" t="e">
        <f t="shared" si="106"/>
        <v>#VALUE!</v>
      </c>
      <c r="BT67" s="125" t="e">
        <f t="shared" si="107"/>
        <v>#VALUE!</v>
      </c>
      <c r="BU67" s="125" t="e">
        <f t="shared" si="108"/>
        <v>#VALUE!</v>
      </c>
      <c r="BW67" s="125" t="e">
        <f t="shared" si="109"/>
        <v>#VALUE!</v>
      </c>
      <c r="BX67" s="125" t="e">
        <f t="shared" si="110"/>
        <v>#VALUE!</v>
      </c>
      <c r="BZ67" s="125" t="e">
        <f t="shared" si="111"/>
        <v>#VALUE!</v>
      </c>
      <c r="CA67" s="125" t="e">
        <f t="shared" si="112"/>
        <v>#VALUE!</v>
      </c>
      <c r="CC67" s="125" t="e">
        <f t="shared" si="113"/>
        <v>#VALUE!</v>
      </c>
      <c r="CD67" s="125" t="e">
        <f t="shared" si="114"/>
        <v>#VALUE!</v>
      </c>
      <c r="CJ67" s="176" t="e">
        <f t="shared" si="116"/>
        <v>#VALUE!</v>
      </c>
      <c r="CK67" s="176" t="e">
        <f t="shared" si="116"/>
        <v>#VALUE!</v>
      </c>
      <c r="CL67" s="176" t="e">
        <f t="shared" si="116"/>
        <v>#VALUE!</v>
      </c>
      <c r="CM67" s="176" t="e">
        <f t="shared" si="116"/>
        <v>#VALUE!</v>
      </c>
      <c r="CN67" s="176" t="e">
        <f t="shared" si="116"/>
        <v>#VALUE!</v>
      </c>
      <c r="CO67" s="176" t="e">
        <f t="shared" si="116"/>
        <v>#VALUE!</v>
      </c>
      <c r="CP67" s="176" t="e">
        <f t="shared" si="116"/>
        <v>#VALUE!</v>
      </c>
      <c r="CQ67" s="176" t="e">
        <f t="shared" si="116"/>
        <v>#VALUE!</v>
      </c>
      <c r="CR67" s="176" t="e">
        <f t="shared" si="116"/>
        <v>#VALUE!</v>
      </c>
      <c r="CS67" s="176" t="e">
        <f t="shared" si="116"/>
        <v>#VALUE!</v>
      </c>
      <c r="CT67" s="176" t="e">
        <f t="shared" si="116"/>
        <v>#VALUE!</v>
      </c>
      <c r="CU67" s="176" t="e">
        <f t="shared" si="116"/>
        <v>#VALUE!</v>
      </c>
      <c r="CV67" s="176" t="e">
        <f t="shared" si="116"/>
        <v>#VALUE!</v>
      </c>
      <c r="CW67" s="176" t="e">
        <f t="shared" si="116"/>
        <v>#VALUE!</v>
      </c>
      <c r="CX67" s="176" t="e">
        <f t="shared" si="116"/>
        <v>#VALUE!</v>
      </c>
    </row>
    <row r="68" spans="1:102" s="125" customFormat="1" x14ac:dyDescent="0.35">
      <c r="A68" s="140">
        <v>2022</v>
      </c>
      <c r="M68" s="174"/>
      <c r="Q68" s="125">
        <f t="shared" si="53"/>
        <v>0</v>
      </c>
      <c r="R68" s="174">
        <f t="shared" si="54"/>
        <v>0</v>
      </c>
      <c r="S68" s="125">
        <f t="shared" si="55"/>
        <v>0</v>
      </c>
      <c r="T68" s="125">
        <f t="shared" si="56"/>
        <v>0</v>
      </c>
      <c r="U68" s="125">
        <f t="shared" si="57"/>
        <v>0</v>
      </c>
      <c r="V68" s="125">
        <f t="shared" si="58"/>
        <v>0</v>
      </c>
      <c r="W68" s="125" t="e">
        <f t="shared" si="59"/>
        <v>#VALUE!</v>
      </c>
      <c r="X68" s="125" t="e">
        <f t="shared" si="60"/>
        <v>#VALUE!</v>
      </c>
      <c r="Y68" s="125" t="e">
        <f t="shared" si="61"/>
        <v>#VALUE!</v>
      </c>
      <c r="Z68" s="125">
        <f t="shared" si="62"/>
        <v>0</v>
      </c>
      <c r="AA68" s="125">
        <f t="shared" si="63"/>
        <v>0</v>
      </c>
      <c r="AB68" s="125">
        <f t="shared" si="64"/>
        <v>0</v>
      </c>
      <c r="AC68" s="125">
        <f t="shared" si="65"/>
        <v>0</v>
      </c>
      <c r="AD68" s="125">
        <f t="shared" si="66"/>
        <v>0</v>
      </c>
      <c r="AE68" s="125">
        <f t="shared" si="67"/>
        <v>0</v>
      </c>
      <c r="AF68" s="125" t="e">
        <f t="shared" si="68"/>
        <v>#VALUE!</v>
      </c>
      <c r="AG68" s="125" t="e">
        <f t="shared" si="69"/>
        <v>#VALUE!</v>
      </c>
      <c r="AH68" s="125" t="e">
        <f t="shared" si="70"/>
        <v>#VALUE!</v>
      </c>
      <c r="AI68" s="125">
        <f t="shared" si="71"/>
        <v>0</v>
      </c>
      <c r="AJ68" s="125">
        <f t="shared" si="72"/>
        <v>0</v>
      </c>
      <c r="AK68" s="125">
        <f t="shared" si="73"/>
        <v>0</v>
      </c>
      <c r="AL68" s="125">
        <f t="shared" si="74"/>
        <v>0</v>
      </c>
      <c r="AM68" s="125">
        <f t="shared" si="75"/>
        <v>0</v>
      </c>
      <c r="AN68" s="125">
        <f t="shared" si="76"/>
        <v>0</v>
      </c>
      <c r="AO68" s="125" t="e">
        <f t="shared" si="77"/>
        <v>#VALUE!</v>
      </c>
      <c r="AP68" s="125" t="e">
        <f t="shared" si="78"/>
        <v>#VALUE!</v>
      </c>
      <c r="AQ68" s="125" t="e">
        <f t="shared" si="79"/>
        <v>#VALUE!</v>
      </c>
      <c r="AR68" s="125">
        <f t="shared" si="80"/>
        <v>0</v>
      </c>
      <c r="AS68" s="125">
        <f t="shared" si="81"/>
        <v>0</v>
      </c>
      <c r="AT68" s="125">
        <f t="shared" si="82"/>
        <v>0</v>
      </c>
      <c r="AU68" s="125">
        <f t="shared" si="83"/>
        <v>0</v>
      </c>
      <c r="AV68" s="125">
        <f t="shared" si="84"/>
        <v>0</v>
      </c>
      <c r="AW68" s="125">
        <f t="shared" si="85"/>
        <v>0</v>
      </c>
      <c r="AX68" s="125" t="e">
        <f t="shared" si="86"/>
        <v>#VALUE!</v>
      </c>
      <c r="AY68" s="125" t="e">
        <f t="shared" si="87"/>
        <v>#VALUE!</v>
      </c>
      <c r="AZ68" s="125" t="e">
        <f t="shared" si="88"/>
        <v>#VALUE!</v>
      </c>
      <c r="BA68" s="125">
        <f t="shared" si="89"/>
        <v>0</v>
      </c>
      <c r="BB68" s="125">
        <f t="shared" si="90"/>
        <v>0</v>
      </c>
      <c r="BC68" s="125">
        <f t="shared" si="91"/>
        <v>0</v>
      </c>
      <c r="BD68" s="125">
        <f t="shared" si="92"/>
        <v>0</v>
      </c>
      <c r="BE68" s="125">
        <f t="shared" si="93"/>
        <v>0</v>
      </c>
      <c r="BF68" s="125">
        <f t="shared" si="94"/>
        <v>0</v>
      </c>
      <c r="BG68" s="125" t="e">
        <f t="shared" si="95"/>
        <v>#VALUE!</v>
      </c>
      <c r="BH68" s="125" t="e">
        <f t="shared" si="96"/>
        <v>#VALUE!</v>
      </c>
      <c r="BI68" s="125" t="e">
        <f t="shared" si="97"/>
        <v>#VALUE!</v>
      </c>
      <c r="BJ68" s="125">
        <f t="shared" si="98"/>
        <v>0</v>
      </c>
      <c r="BK68" s="125">
        <f t="shared" si="99"/>
        <v>0</v>
      </c>
      <c r="BL68" s="125">
        <f t="shared" si="100"/>
        <v>0</v>
      </c>
      <c r="BM68" s="125">
        <f t="shared" si="101"/>
        <v>0</v>
      </c>
      <c r="BN68" s="125">
        <f t="shared" si="102"/>
        <v>0</v>
      </c>
      <c r="BO68" s="125">
        <f t="shared" si="103"/>
        <v>0</v>
      </c>
      <c r="BP68" s="125" t="e">
        <f t="shared" si="104"/>
        <v>#VALUE!</v>
      </c>
      <c r="BQ68" s="125" t="e">
        <f t="shared" si="105"/>
        <v>#VALUE!</v>
      </c>
      <c r="BR68" s="125" t="e">
        <f t="shared" si="106"/>
        <v>#VALUE!</v>
      </c>
      <c r="BT68" s="125" t="e">
        <f t="shared" si="107"/>
        <v>#VALUE!</v>
      </c>
      <c r="BU68" s="125" t="e">
        <f t="shared" si="108"/>
        <v>#VALUE!</v>
      </c>
      <c r="BW68" s="125" t="e">
        <f t="shared" si="109"/>
        <v>#VALUE!</v>
      </c>
      <c r="BX68" s="125" t="e">
        <f t="shared" si="110"/>
        <v>#VALUE!</v>
      </c>
      <c r="BZ68" s="125" t="e">
        <f t="shared" si="111"/>
        <v>#VALUE!</v>
      </c>
      <c r="CA68" s="125" t="e">
        <f t="shared" si="112"/>
        <v>#VALUE!</v>
      </c>
      <c r="CC68" s="125" t="e">
        <f t="shared" si="113"/>
        <v>#VALUE!</v>
      </c>
      <c r="CD68" s="125" t="e">
        <f t="shared" si="114"/>
        <v>#VALUE!</v>
      </c>
      <c r="CJ68" s="176" t="e">
        <f t="shared" si="116"/>
        <v>#VALUE!</v>
      </c>
      <c r="CK68" s="176" t="e">
        <f t="shared" si="116"/>
        <v>#VALUE!</v>
      </c>
      <c r="CL68" s="176" t="e">
        <f t="shared" si="116"/>
        <v>#VALUE!</v>
      </c>
      <c r="CM68" s="176" t="e">
        <f t="shared" si="116"/>
        <v>#VALUE!</v>
      </c>
      <c r="CN68" s="176" t="e">
        <f t="shared" si="116"/>
        <v>#VALUE!</v>
      </c>
      <c r="CO68" s="176" t="e">
        <f t="shared" si="116"/>
        <v>#VALUE!</v>
      </c>
      <c r="CP68" s="176" t="e">
        <f t="shared" si="116"/>
        <v>#VALUE!</v>
      </c>
      <c r="CQ68" s="176" t="e">
        <f t="shared" si="116"/>
        <v>#VALUE!</v>
      </c>
      <c r="CR68" s="176" t="e">
        <f t="shared" si="116"/>
        <v>#VALUE!</v>
      </c>
      <c r="CS68" s="176" t="e">
        <f t="shared" si="116"/>
        <v>#VALUE!</v>
      </c>
      <c r="CT68" s="176" t="e">
        <f t="shared" si="116"/>
        <v>#VALUE!</v>
      </c>
      <c r="CU68" s="176" t="e">
        <f t="shared" si="116"/>
        <v>#VALUE!</v>
      </c>
      <c r="CV68" s="176" t="e">
        <f t="shared" si="116"/>
        <v>#VALUE!</v>
      </c>
      <c r="CW68" s="176" t="e">
        <f t="shared" si="116"/>
        <v>#VALUE!</v>
      </c>
      <c r="CX68" s="176" t="e">
        <f t="shared" si="116"/>
        <v>#VALUE!</v>
      </c>
    </row>
    <row r="69" spans="1:102" s="125" customFormat="1" x14ac:dyDescent="0.35">
      <c r="A69" s="140">
        <v>2023</v>
      </c>
      <c r="M69" s="174"/>
      <c r="Q69" s="125">
        <f t="shared" si="53"/>
        <v>0</v>
      </c>
      <c r="R69" s="174">
        <f t="shared" si="54"/>
        <v>0</v>
      </c>
      <c r="S69" s="125">
        <f t="shared" si="55"/>
        <v>0</v>
      </c>
      <c r="T69" s="125">
        <f t="shared" si="56"/>
        <v>0</v>
      </c>
      <c r="U69" s="125">
        <f t="shared" si="57"/>
        <v>0</v>
      </c>
      <c r="V69" s="125">
        <f t="shared" si="58"/>
        <v>0</v>
      </c>
      <c r="W69" s="125" t="e">
        <f t="shared" si="59"/>
        <v>#VALUE!</v>
      </c>
      <c r="X69" s="125" t="e">
        <f t="shared" si="60"/>
        <v>#VALUE!</v>
      </c>
      <c r="Y69" s="125" t="e">
        <f t="shared" si="61"/>
        <v>#VALUE!</v>
      </c>
      <c r="Z69" s="125">
        <f t="shared" si="62"/>
        <v>0</v>
      </c>
      <c r="AA69" s="125">
        <f t="shared" si="63"/>
        <v>0</v>
      </c>
      <c r="AB69" s="125">
        <f t="shared" si="64"/>
        <v>0</v>
      </c>
      <c r="AC69" s="125">
        <f t="shared" si="65"/>
        <v>0</v>
      </c>
      <c r="AD69" s="125">
        <f t="shared" si="66"/>
        <v>0</v>
      </c>
      <c r="AE69" s="125">
        <f t="shared" si="67"/>
        <v>0</v>
      </c>
      <c r="AF69" s="125" t="e">
        <f t="shared" si="68"/>
        <v>#VALUE!</v>
      </c>
      <c r="AG69" s="125" t="e">
        <f t="shared" si="69"/>
        <v>#VALUE!</v>
      </c>
      <c r="AH69" s="125" t="e">
        <f t="shared" si="70"/>
        <v>#VALUE!</v>
      </c>
      <c r="AI69" s="125">
        <f t="shared" si="71"/>
        <v>0</v>
      </c>
      <c r="AJ69" s="125">
        <f t="shared" si="72"/>
        <v>0</v>
      </c>
      <c r="AK69" s="125">
        <f t="shared" si="73"/>
        <v>0</v>
      </c>
      <c r="AL69" s="125">
        <f t="shared" si="74"/>
        <v>0</v>
      </c>
      <c r="AM69" s="125">
        <f t="shared" si="75"/>
        <v>0</v>
      </c>
      <c r="AN69" s="125">
        <f t="shared" si="76"/>
        <v>0</v>
      </c>
      <c r="AO69" s="125" t="e">
        <f t="shared" si="77"/>
        <v>#VALUE!</v>
      </c>
      <c r="AP69" s="125" t="e">
        <f t="shared" si="78"/>
        <v>#VALUE!</v>
      </c>
      <c r="AQ69" s="125" t="e">
        <f t="shared" si="79"/>
        <v>#VALUE!</v>
      </c>
      <c r="AR69" s="125">
        <f t="shared" si="80"/>
        <v>0</v>
      </c>
      <c r="AS69" s="125">
        <f t="shared" si="81"/>
        <v>0</v>
      </c>
      <c r="AT69" s="125">
        <f t="shared" si="82"/>
        <v>0</v>
      </c>
      <c r="AU69" s="125">
        <f t="shared" si="83"/>
        <v>0</v>
      </c>
      <c r="AV69" s="125">
        <f t="shared" si="84"/>
        <v>0</v>
      </c>
      <c r="AW69" s="125">
        <f t="shared" si="85"/>
        <v>0</v>
      </c>
      <c r="AX69" s="125" t="e">
        <f t="shared" si="86"/>
        <v>#VALUE!</v>
      </c>
      <c r="AY69" s="125" t="e">
        <f t="shared" si="87"/>
        <v>#VALUE!</v>
      </c>
      <c r="AZ69" s="125" t="e">
        <f t="shared" si="88"/>
        <v>#VALUE!</v>
      </c>
      <c r="BA69" s="125">
        <f t="shared" si="89"/>
        <v>0</v>
      </c>
      <c r="BB69" s="125">
        <f t="shared" si="90"/>
        <v>0</v>
      </c>
      <c r="BC69" s="125">
        <f t="shared" si="91"/>
        <v>0</v>
      </c>
      <c r="BD69" s="125">
        <f t="shared" si="92"/>
        <v>0</v>
      </c>
      <c r="BE69" s="125">
        <f t="shared" si="93"/>
        <v>0</v>
      </c>
      <c r="BF69" s="125">
        <f t="shared" si="94"/>
        <v>0</v>
      </c>
      <c r="BG69" s="125" t="e">
        <f t="shared" si="95"/>
        <v>#VALUE!</v>
      </c>
      <c r="BH69" s="125" t="e">
        <f t="shared" si="96"/>
        <v>#VALUE!</v>
      </c>
      <c r="BI69" s="125" t="e">
        <f t="shared" si="97"/>
        <v>#VALUE!</v>
      </c>
      <c r="BJ69" s="125">
        <f t="shared" si="98"/>
        <v>0</v>
      </c>
      <c r="BK69" s="125">
        <f t="shared" si="99"/>
        <v>0</v>
      </c>
      <c r="BL69" s="125">
        <f t="shared" si="100"/>
        <v>0</v>
      </c>
      <c r="BM69" s="125">
        <f t="shared" si="101"/>
        <v>0</v>
      </c>
      <c r="BN69" s="125">
        <f t="shared" si="102"/>
        <v>0</v>
      </c>
      <c r="BO69" s="125">
        <f t="shared" si="103"/>
        <v>0</v>
      </c>
      <c r="BP69" s="125" t="e">
        <f t="shared" si="104"/>
        <v>#VALUE!</v>
      </c>
      <c r="BQ69" s="125" t="e">
        <f t="shared" si="105"/>
        <v>#VALUE!</v>
      </c>
      <c r="BR69" s="125" t="e">
        <f t="shared" si="106"/>
        <v>#VALUE!</v>
      </c>
      <c r="BT69" s="125" t="e">
        <f t="shared" si="107"/>
        <v>#VALUE!</v>
      </c>
      <c r="BU69" s="125" t="e">
        <f t="shared" si="108"/>
        <v>#VALUE!</v>
      </c>
      <c r="BW69" s="125" t="e">
        <f t="shared" si="109"/>
        <v>#VALUE!</v>
      </c>
      <c r="BX69" s="125" t="e">
        <f t="shared" si="110"/>
        <v>#VALUE!</v>
      </c>
      <c r="BZ69" s="125" t="e">
        <f t="shared" si="111"/>
        <v>#VALUE!</v>
      </c>
      <c r="CA69" s="125" t="e">
        <f t="shared" si="112"/>
        <v>#VALUE!</v>
      </c>
      <c r="CC69" s="125" t="e">
        <f t="shared" si="113"/>
        <v>#VALUE!</v>
      </c>
      <c r="CD69" s="125" t="e">
        <f t="shared" si="114"/>
        <v>#VALUE!</v>
      </c>
      <c r="CJ69" s="176" t="e">
        <f t="shared" si="116"/>
        <v>#VALUE!</v>
      </c>
      <c r="CK69" s="176" t="e">
        <f t="shared" si="116"/>
        <v>#VALUE!</v>
      </c>
      <c r="CL69" s="176" t="e">
        <f t="shared" si="116"/>
        <v>#VALUE!</v>
      </c>
      <c r="CM69" s="176" t="e">
        <f t="shared" si="116"/>
        <v>#VALUE!</v>
      </c>
      <c r="CN69" s="176" t="e">
        <f t="shared" si="116"/>
        <v>#VALUE!</v>
      </c>
      <c r="CO69" s="176" t="e">
        <f t="shared" si="116"/>
        <v>#VALUE!</v>
      </c>
      <c r="CP69" s="176" t="e">
        <f t="shared" si="116"/>
        <v>#VALUE!</v>
      </c>
      <c r="CQ69" s="176" t="e">
        <f t="shared" si="116"/>
        <v>#VALUE!</v>
      </c>
      <c r="CR69" s="176" t="e">
        <f t="shared" si="116"/>
        <v>#VALUE!</v>
      </c>
      <c r="CS69" s="176" t="e">
        <f t="shared" si="116"/>
        <v>#VALUE!</v>
      </c>
      <c r="CT69" s="176" t="e">
        <f t="shared" si="116"/>
        <v>#VALUE!</v>
      </c>
      <c r="CU69" s="176" t="e">
        <f t="shared" si="116"/>
        <v>#VALUE!</v>
      </c>
      <c r="CV69" s="176" t="e">
        <f t="shared" si="116"/>
        <v>#VALUE!</v>
      </c>
      <c r="CW69" s="176" t="e">
        <f t="shared" si="116"/>
        <v>#VALUE!</v>
      </c>
      <c r="CX69" s="176" t="e">
        <f t="shared" si="116"/>
        <v>#VALUE!</v>
      </c>
    </row>
    <row r="70" spans="1:102" s="125" customFormat="1" x14ac:dyDescent="0.35">
      <c r="A70" s="140">
        <v>2024</v>
      </c>
      <c r="M70" s="174"/>
      <c r="Q70" s="125">
        <f t="shared" si="53"/>
        <v>0</v>
      </c>
      <c r="R70" s="174">
        <f t="shared" si="54"/>
        <v>0</v>
      </c>
      <c r="S70" s="125">
        <f t="shared" si="55"/>
        <v>0</v>
      </c>
      <c r="T70" s="125">
        <f t="shared" si="56"/>
        <v>0</v>
      </c>
      <c r="U70" s="125">
        <f t="shared" si="57"/>
        <v>0</v>
      </c>
      <c r="V70" s="125">
        <f t="shared" si="58"/>
        <v>0</v>
      </c>
      <c r="W70" s="125" t="e">
        <f t="shared" si="59"/>
        <v>#VALUE!</v>
      </c>
      <c r="X70" s="125" t="e">
        <f t="shared" si="60"/>
        <v>#VALUE!</v>
      </c>
      <c r="Y70" s="125" t="e">
        <f t="shared" si="61"/>
        <v>#VALUE!</v>
      </c>
      <c r="Z70" s="125">
        <f t="shared" si="62"/>
        <v>0</v>
      </c>
      <c r="AA70" s="125">
        <f t="shared" si="63"/>
        <v>0</v>
      </c>
      <c r="AB70" s="125">
        <f t="shared" si="64"/>
        <v>0</v>
      </c>
      <c r="AC70" s="125">
        <f t="shared" si="65"/>
        <v>0</v>
      </c>
      <c r="AD70" s="125">
        <f t="shared" si="66"/>
        <v>0</v>
      </c>
      <c r="AE70" s="125">
        <f t="shared" si="67"/>
        <v>0</v>
      </c>
      <c r="AF70" s="125" t="e">
        <f t="shared" si="68"/>
        <v>#VALUE!</v>
      </c>
      <c r="AG70" s="125" t="e">
        <f t="shared" si="69"/>
        <v>#VALUE!</v>
      </c>
      <c r="AH70" s="125" t="e">
        <f t="shared" si="70"/>
        <v>#VALUE!</v>
      </c>
      <c r="AI70" s="125">
        <f t="shared" si="71"/>
        <v>0</v>
      </c>
      <c r="AJ70" s="125">
        <f t="shared" si="72"/>
        <v>0</v>
      </c>
      <c r="AK70" s="125">
        <f t="shared" si="73"/>
        <v>0</v>
      </c>
      <c r="AL70" s="125">
        <f t="shared" si="74"/>
        <v>0</v>
      </c>
      <c r="AM70" s="125">
        <f t="shared" si="75"/>
        <v>0</v>
      </c>
      <c r="AN70" s="125">
        <f t="shared" si="76"/>
        <v>0</v>
      </c>
      <c r="AO70" s="125" t="e">
        <f t="shared" si="77"/>
        <v>#VALUE!</v>
      </c>
      <c r="AP70" s="125" t="e">
        <f t="shared" si="78"/>
        <v>#VALUE!</v>
      </c>
      <c r="AQ70" s="125" t="e">
        <f t="shared" si="79"/>
        <v>#VALUE!</v>
      </c>
      <c r="AR70" s="125">
        <f t="shared" si="80"/>
        <v>0</v>
      </c>
      <c r="AS70" s="125">
        <f t="shared" si="81"/>
        <v>0</v>
      </c>
      <c r="AT70" s="125">
        <f t="shared" si="82"/>
        <v>0</v>
      </c>
      <c r="AU70" s="125">
        <f t="shared" si="83"/>
        <v>0</v>
      </c>
      <c r="AV70" s="125">
        <f t="shared" si="84"/>
        <v>0</v>
      </c>
      <c r="AW70" s="125">
        <f t="shared" si="85"/>
        <v>0</v>
      </c>
      <c r="AX70" s="125" t="e">
        <f t="shared" si="86"/>
        <v>#VALUE!</v>
      </c>
      <c r="AY70" s="125" t="e">
        <f t="shared" si="87"/>
        <v>#VALUE!</v>
      </c>
      <c r="AZ70" s="125" t="e">
        <f t="shared" si="88"/>
        <v>#VALUE!</v>
      </c>
      <c r="BA70" s="125">
        <f t="shared" si="89"/>
        <v>0</v>
      </c>
      <c r="BB70" s="125">
        <f t="shared" si="90"/>
        <v>0</v>
      </c>
      <c r="BC70" s="125">
        <f t="shared" si="91"/>
        <v>0</v>
      </c>
      <c r="BD70" s="125">
        <f t="shared" si="92"/>
        <v>0</v>
      </c>
      <c r="BE70" s="125">
        <f t="shared" si="93"/>
        <v>0</v>
      </c>
      <c r="BF70" s="125">
        <f t="shared" si="94"/>
        <v>0</v>
      </c>
      <c r="BG70" s="125" t="e">
        <f t="shared" si="95"/>
        <v>#VALUE!</v>
      </c>
      <c r="BH70" s="125" t="e">
        <f t="shared" si="96"/>
        <v>#VALUE!</v>
      </c>
      <c r="BI70" s="125" t="e">
        <f t="shared" si="97"/>
        <v>#VALUE!</v>
      </c>
      <c r="BJ70" s="125">
        <f t="shared" si="98"/>
        <v>0</v>
      </c>
      <c r="BK70" s="125">
        <f t="shared" si="99"/>
        <v>0</v>
      </c>
      <c r="BL70" s="125">
        <f t="shared" si="100"/>
        <v>0</v>
      </c>
      <c r="BM70" s="125">
        <f t="shared" si="101"/>
        <v>0</v>
      </c>
      <c r="BN70" s="125">
        <f t="shared" si="102"/>
        <v>0</v>
      </c>
      <c r="BO70" s="125">
        <f t="shared" si="103"/>
        <v>0</v>
      </c>
      <c r="BP70" s="125" t="e">
        <f t="shared" si="104"/>
        <v>#VALUE!</v>
      </c>
      <c r="BQ70" s="125" t="e">
        <f t="shared" si="105"/>
        <v>#VALUE!</v>
      </c>
      <c r="BR70" s="125" t="e">
        <f t="shared" si="106"/>
        <v>#VALUE!</v>
      </c>
      <c r="BT70" s="125" t="e">
        <f t="shared" si="107"/>
        <v>#VALUE!</v>
      </c>
      <c r="BU70" s="125" t="e">
        <f t="shared" si="108"/>
        <v>#VALUE!</v>
      </c>
      <c r="BW70" s="125" t="e">
        <f t="shared" si="109"/>
        <v>#VALUE!</v>
      </c>
      <c r="BX70" s="125" t="e">
        <f t="shared" si="110"/>
        <v>#VALUE!</v>
      </c>
      <c r="BZ70" s="125" t="e">
        <f t="shared" si="111"/>
        <v>#VALUE!</v>
      </c>
      <c r="CA70" s="125" t="e">
        <f t="shared" si="112"/>
        <v>#VALUE!</v>
      </c>
      <c r="CC70" s="125" t="e">
        <f t="shared" si="113"/>
        <v>#VALUE!</v>
      </c>
      <c r="CD70" s="125" t="e">
        <f t="shared" si="114"/>
        <v>#VALUE!</v>
      </c>
      <c r="CJ70" s="176" t="e">
        <f t="shared" si="116"/>
        <v>#VALUE!</v>
      </c>
      <c r="CK70" s="176" t="e">
        <f t="shared" si="116"/>
        <v>#VALUE!</v>
      </c>
      <c r="CL70" s="176" t="e">
        <f t="shared" si="116"/>
        <v>#VALUE!</v>
      </c>
      <c r="CM70" s="176" t="e">
        <f t="shared" si="116"/>
        <v>#VALUE!</v>
      </c>
      <c r="CN70" s="176" t="e">
        <f t="shared" si="116"/>
        <v>#VALUE!</v>
      </c>
      <c r="CO70" s="176" t="e">
        <f t="shared" si="116"/>
        <v>#VALUE!</v>
      </c>
      <c r="CP70" s="176" t="e">
        <f t="shared" si="116"/>
        <v>#VALUE!</v>
      </c>
      <c r="CQ70" s="176" t="e">
        <f t="shared" si="116"/>
        <v>#VALUE!</v>
      </c>
      <c r="CR70" s="176" t="e">
        <f t="shared" si="116"/>
        <v>#VALUE!</v>
      </c>
      <c r="CS70" s="176" t="e">
        <f t="shared" si="116"/>
        <v>#VALUE!</v>
      </c>
      <c r="CT70" s="176" t="e">
        <f t="shared" si="116"/>
        <v>#VALUE!</v>
      </c>
      <c r="CU70" s="176" t="e">
        <f t="shared" si="116"/>
        <v>#VALUE!</v>
      </c>
      <c r="CV70" s="176" t="e">
        <f t="shared" si="116"/>
        <v>#VALUE!</v>
      </c>
      <c r="CW70" s="176" t="e">
        <f t="shared" si="116"/>
        <v>#VALUE!</v>
      </c>
      <c r="CX70" s="176" t="e">
        <f t="shared" si="116"/>
        <v>#VALUE!</v>
      </c>
    </row>
    <row r="71" spans="1:102" s="125" customFormat="1" x14ac:dyDescent="0.35">
      <c r="A71" s="140">
        <v>2025</v>
      </c>
      <c r="M71" s="174"/>
      <c r="Q71" s="125">
        <f t="shared" si="53"/>
        <v>0</v>
      </c>
      <c r="R71" s="174">
        <f t="shared" si="54"/>
        <v>0</v>
      </c>
      <c r="S71" s="125">
        <f t="shared" si="55"/>
        <v>0</v>
      </c>
      <c r="T71" s="125">
        <f t="shared" si="56"/>
        <v>0</v>
      </c>
      <c r="U71" s="125">
        <f t="shared" si="57"/>
        <v>0</v>
      </c>
      <c r="V71" s="125">
        <f t="shared" si="58"/>
        <v>0</v>
      </c>
      <c r="W71" s="125" t="e">
        <f t="shared" si="59"/>
        <v>#VALUE!</v>
      </c>
      <c r="X71" s="125" t="e">
        <f t="shared" si="60"/>
        <v>#VALUE!</v>
      </c>
      <c r="Y71" s="125" t="e">
        <f t="shared" si="61"/>
        <v>#VALUE!</v>
      </c>
      <c r="Z71" s="125">
        <f t="shared" si="62"/>
        <v>0</v>
      </c>
      <c r="AA71" s="125">
        <f t="shared" si="63"/>
        <v>0</v>
      </c>
      <c r="AB71" s="125">
        <f t="shared" si="64"/>
        <v>0</v>
      </c>
      <c r="AC71" s="125">
        <f t="shared" si="65"/>
        <v>0</v>
      </c>
      <c r="AD71" s="125">
        <f t="shared" si="66"/>
        <v>0</v>
      </c>
      <c r="AE71" s="125">
        <f t="shared" si="67"/>
        <v>0</v>
      </c>
      <c r="AF71" s="125" t="e">
        <f t="shared" si="68"/>
        <v>#VALUE!</v>
      </c>
      <c r="AG71" s="125" t="e">
        <f t="shared" si="69"/>
        <v>#VALUE!</v>
      </c>
      <c r="AH71" s="125" t="e">
        <f t="shared" si="70"/>
        <v>#VALUE!</v>
      </c>
      <c r="AI71" s="125">
        <f t="shared" si="71"/>
        <v>0</v>
      </c>
      <c r="AJ71" s="125">
        <f t="shared" si="72"/>
        <v>0</v>
      </c>
      <c r="AK71" s="125">
        <f t="shared" si="73"/>
        <v>0</v>
      </c>
      <c r="AL71" s="125">
        <f t="shared" si="74"/>
        <v>0</v>
      </c>
      <c r="AM71" s="125">
        <f t="shared" si="75"/>
        <v>0</v>
      </c>
      <c r="AN71" s="125">
        <f t="shared" si="76"/>
        <v>0</v>
      </c>
      <c r="AO71" s="125" t="e">
        <f t="shared" si="77"/>
        <v>#VALUE!</v>
      </c>
      <c r="AP71" s="125" t="e">
        <f t="shared" si="78"/>
        <v>#VALUE!</v>
      </c>
      <c r="AQ71" s="125" t="e">
        <f t="shared" si="79"/>
        <v>#VALUE!</v>
      </c>
      <c r="AR71" s="125">
        <f t="shared" si="80"/>
        <v>0</v>
      </c>
      <c r="AS71" s="125">
        <f t="shared" si="81"/>
        <v>0</v>
      </c>
      <c r="AT71" s="125">
        <f t="shared" si="82"/>
        <v>0</v>
      </c>
      <c r="AU71" s="125">
        <f t="shared" si="83"/>
        <v>0</v>
      </c>
      <c r="AV71" s="125">
        <f t="shared" si="84"/>
        <v>0</v>
      </c>
      <c r="AW71" s="125">
        <f t="shared" si="85"/>
        <v>0</v>
      </c>
      <c r="AX71" s="125" t="e">
        <f t="shared" si="86"/>
        <v>#VALUE!</v>
      </c>
      <c r="AY71" s="125" t="e">
        <f t="shared" si="87"/>
        <v>#VALUE!</v>
      </c>
      <c r="AZ71" s="125" t="e">
        <f t="shared" si="88"/>
        <v>#VALUE!</v>
      </c>
      <c r="BA71" s="125">
        <f t="shared" si="89"/>
        <v>0</v>
      </c>
      <c r="BB71" s="125">
        <f t="shared" si="90"/>
        <v>0</v>
      </c>
      <c r="BC71" s="125">
        <f t="shared" si="91"/>
        <v>0</v>
      </c>
      <c r="BD71" s="125">
        <f t="shared" si="92"/>
        <v>0</v>
      </c>
      <c r="BE71" s="125">
        <f t="shared" si="93"/>
        <v>0</v>
      </c>
      <c r="BF71" s="125">
        <f t="shared" si="94"/>
        <v>0</v>
      </c>
      <c r="BG71" s="125" t="e">
        <f t="shared" si="95"/>
        <v>#VALUE!</v>
      </c>
      <c r="BH71" s="125" t="e">
        <f t="shared" si="96"/>
        <v>#VALUE!</v>
      </c>
      <c r="BI71" s="125" t="e">
        <f t="shared" si="97"/>
        <v>#VALUE!</v>
      </c>
      <c r="BJ71" s="125">
        <f t="shared" si="98"/>
        <v>0</v>
      </c>
      <c r="BK71" s="125">
        <f t="shared" si="99"/>
        <v>0</v>
      </c>
      <c r="BL71" s="125">
        <f t="shared" si="100"/>
        <v>0</v>
      </c>
      <c r="BM71" s="125">
        <f t="shared" si="101"/>
        <v>0</v>
      </c>
      <c r="BN71" s="125">
        <f t="shared" si="102"/>
        <v>0</v>
      </c>
      <c r="BO71" s="125">
        <f t="shared" si="103"/>
        <v>0</v>
      </c>
      <c r="BP71" s="125" t="e">
        <f t="shared" si="104"/>
        <v>#VALUE!</v>
      </c>
      <c r="BQ71" s="125" t="e">
        <f t="shared" si="105"/>
        <v>#VALUE!</v>
      </c>
      <c r="BR71" s="125" t="e">
        <f t="shared" si="106"/>
        <v>#VALUE!</v>
      </c>
      <c r="BT71" s="125" t="e">
        <f t="shared" si="107"/>
        <v>#VALUE!</v>
      </c>
      <c r="BU71" s="125" t="e">
        <f t="shared" si="108"/>
        <v>#VALUE!</v>
      </c>
      <c r="BW71" s="125" t="e">
        <f t="shared" si="109"/>
        <v>#VALUE!</v>
      </c>
      <c r="BX71" s="125" t="e">
        <f t="shared" si="110"/>
        <v>#VALUE!</v>
      </c>
      <c r="BZ71" s="125" t="e">
        <f t="shared" si="111"/>
        <v>#VALUE!</v>
      </c>
      <c r="CA71" s="125" t="e">
        <f t="shared" si="112"/>
        <v>#VALUE!</v>
      </c>
      <c r="CC71" s="125" t="e">
        <f t="shared" si="113"/>
        <v>#VALUE!</v>
      </c>
      <c r="CD71" s="125" t="e">
        <f t="shared" si="114"/>
        <v>#VALUE!</v>
      </c>
      <c r="CJ71" s="176" t="e">
        <f t="shared" si="116"/>
        <v>#VALUE!</v>
      </c>
      <c r="CK71" s="176" t="e">
        <f t="shared" si="116"/>
        <v>#VALUE!</v>
      </c>
      <c r="CL71" s="176" t="e">
        <f t="shared" si="116"/>
        <v>#VALUE!</v>
      </c>
      <c r="CM71" s="176" t="e">
        <f t="shared" si="116"/>
        <v>#VALUE!</v>
      </c>
      <c r="CN71" s="176" t="e">
        <f t="shared" si="116"/>
        <v>#VALUE!</v>
      </c>
      <c r="CO71" s="176" t="e">
        <f t="shared" si="116"/>
        <v>#VALUE!</v>
      </c>
      <c r="CP71" s="176" t="e">
        <f t="shared" si="116"/>
        <v>#VALUE!</v>
      </c>
      <c r="CQ71" s="176" t="e">
        <f t="shared" si="116"/>
        <v>#VALUE!</v>
      </c>
      <c r="CR71" s="176" t="e">
        <f t="shared" si="116"/>
        <v>#VALUE!</v>
      </c>
      <c r="CS71" s="176" t="e">
        <f t="shared" si="116"/>
        <v>#VALUE!</v>
      </c>
      <c r="CT71" s="176" t="e">
        <f t="shared" si="116"/>
        <v>#VALUE!</v>
      </c>
      <c r="CU71" s="176" t="e">
        <f t="shared" si="116"/>
        <v>#VALUE!</v>
      </c>
      <c r="CV71" s="176" t="e">
        <f t="shared" si="116"/>
        <v>#VALUE!</v>
      </c>
      <c r="CW71" s="176" t="e">
        <f t="shared" si="116"/>
        <v>#VALUE!</v>
      </c>
      <c r="CX71" s="176" t="e">
        <f t="shared" si="116"/>
        <v>#VALUE!</v>
      </c>
    </row>
    <row r="72" spans="1:102" s="125" customFormat="1" x14ac:dyDescent="0.35">
      <c r="A72" s="140">
        <v>2026</v>
      </c>
      <c r="M72" s="174"/>
      <c r="Q72" s="125">
        <f t="shared" si="53"/>
        <v>0</v>
      </c>
      <c r="R72" s="174">
        <f t="shared" si="54"/>
        <v>0</v>
      </c>
      <c r="S72" s="125">
        <f t="shared" si="55"/>
        <v>0</v>
      </c>
      <c r="T72" s="125">
        <f t="shared" si="56"/>
        <v>0</v>
      </c>
      <c r="U72" s="125">
        <f t="shared" si="57"/>
        <v>0</v>
      </c>
      <c r="V72" s="125">
        <f t="shared" si="58"/>
        <v>0</v>
      </c>
      <c r="W72" s="125" t="e">
        <f t="shared" si="59"/>
        <v>#VALUE!</v>
      </c>
      <c r="X72" s="125" t="e">
        <f t="shared" si="60"/>
        <v>#VALUE!</v>
      </c>
      <c r="Y72" s="125" t="e">
        <f t="shared" si="61"/>
        <v>#VALUE!</v>
      </c>
      <c r="Z72" s="125">
        <f t="shared" si="62"/>
        <v>0</v>
      </c>
      <c r="AA72" s="125">
        <f t="shared" si="63"/>
        <v>0</v>
      </c>
      <c r="AB72" s="125">
        <f t="shared" si="64"/>
        <v>0</v>
      </c>
      <c r="AC72" s="125">
        <f t="shared" si="65"/>
        <v>0</v>
      </c>
      <c r="AD72" s="125">
        <f t="shared" si="66"/>
        <v>0</v>
      </c>
      <c r="AE72" s="125">
        <f t="shared" si="67"/>
        <v>0</v>
      </c>
      <c r="AF72" s="125" t="e">
        <f t="shared" si="68"/>
        <v>#VALUE!</v>
      </c>
      <c r="AG72" s="125" t="e">
        <f t="shared" si="69"/>
        <v>#VALUE!</v>
      </c>
      <c r="AH72" s="125" t="e">
        <f t="shared" si="70"/>
        <v>#VALUE!</v>
      </c>
      <c r="AI72" s="125">
        <f t="shared" si="71"/>
        <v>0</v>
      </c>
      <c r="AJ72" s="125">
        <f t="shared" si="72"/>
        <v>0</v>
      </c>
      <c r="AK72" s="125">
        <f t="shared" si="73"/>
        <v>0</v>
      </c>
      <c r="AL72" s="125">
        <f t="shared" si="74"/>
        <v>0</v>
      </c>
      <c r="AM72" s="125">
        <f t="shared" si="75"/>
        <v>0</v>
      </c>
      <c r="AN72" s="125">
        <f t="shared" si="76"/>
        <v>0</v>
      </c>
      <c r="AO72" s="125" t="e">
        <f t="shared" si="77"/>
        <v>#VALUE!</v>
      </c>
      <c r="AP72" s="125" t="e">
        <f t="shared" si="78"/>
        <v>#VALUE!</v>
      </c>
      <c r="AQ72" s="125" t="e">
        <f t="shared" si="79"/>
        <v>#VALUE!</v>
      </c>
      <c r="AR72" s="125">
        <f t="shared" si="80"/>
        <v>0</v>
      </c>
      <c r="AS72" s="125">
        <f t="shared" si="81"/>
        <v>0</v>
      </c>
      <c r="AT72" s="125">
        <f t="shared" si="82"/>
        <v>0</v>
      </c>
      <c r="AU72" s="125">
        <f t="shared" si="83"/>
        <v>0</v>
      </c>
      <c r="AV72" s="125">
        <f t="shared" si="84"/>
        <v>0</v>
      </c>
      <c r="AW72" s="125">
        <f t="shared" si="85"/>
        <v>0</v>
      </c>
      <c r="AX72" s="125" t="e">
        <f t="shared" si="86"/>
        <v>#VALUE!</v>
      </c>
      <c r="AY72" s="125" t="e">
        <f t="shared" si="87"/>
        <v>#VALUE!</v>
      </c>
      <c r="AZ72" s="125" t="e">
        <f t="shared" si="88"/>
        <v>#VALUE!</v>
      </c>
      <c r="BA72" s="125">
        <f t="shared" si="89"/>
        <v>0</v>
      </c>
      <c r="BB72" s="125">
        <f t="shared" si="90"/>
        <v>0</v>
      </c>
      <c r="BC72" s="125">
        <f t="shared" si="91"/>
        <v>0</v>
      </c>
      <c r="BD72" s="125">
        <f t="shared" si="92"/>
        <v>0</v>
      </c>
      <c r="BE72" s="125">
        <f t="shared" si="93"/>
        <v>0</v>
      </c>
      <c r="BF72" s="125">
        <f t="shared" si="94"/>
        <v>0</v>
      </c>
      <c r="BG72" s="125" t="e">
        <f t="shared" si="95"/>
        <v>#VALUE!</v>
      </c>
      <c r="BH72" s="125" t="e">
        <f t="shared" si="96"/>
        <v>#VALUE!</v>
      </c>
      <c r="BI72" s="125" t="e">
        <f t="shared" si="97"/>
        <v>#VALUE!</v>
      </c>
      <c r="BJ72" s="125">
        <f t="shared" si="98"/>
        <v>0</v>
      </c>
      <c r="BK72" s="125">
        <f t="shared" si="99"/>
        <v>0</v>
      </c>
      <c r="BL72" s="125">
        <f t="shared" si="100"/>
        <v>0</v>
      </c>
      <c r="BM72" s="125">
        <f t="shared" si="101"/>
        <v>0</v>
      </c>
      <c r="BN72" s="125">
        <f t="shared" si="102"/>
        <v>0</v>
      </c>
      <c r="BO72" s="125">
        <f t="shared" si="103"/>
        <v>0</v>
      </c>
      <c r="BP72" s="125" t="e">
        <f t="shared" si="104"/>
        <v>#VALUE!</v>
      </c>
      <c r="BQ72" s="125" t="e">
        <f t="shared" si="105"/>
        <v>#VALUE!</v>
      </c>
      <c r="BR72" s="125" t="e">
        <f t="shared" si="106"/>
        <v>#VALUE!</v>
      </c>
      <c r="BT72" s="125" t="e">
        <f t="shared" si="107"/>
        <v>#VALUE!</v>
      </c>
      <c r="BU72" s="125" t="e">
        <f t="shared" si="108"/>
        <v>#VALUE!</v>
      </c>
      <c r="BW72" s="125" t="e">
        <f t="shared" si="109"/>
        <v>#VALUE!</v>
      </c>
      <c r="BX72" s="125" t="e">
        <f t="shared" si="110"/>
        <v>#VALUE!</v>
      </c>
      <c r="BZ72" s="125" t="e">
        <f t="shared" si="111"/>
        <v>#VALUE!</v>
      </c>
      <c r="CA72" s="125" t="e">
        <f t="shared" si="112"/>
        <v>#VALUE!</v>
      </c>
      <c r="CC72" s="125" t="e">
        <f t="shared" si="113"/>
        <v>#VALUE!</v>
      </c>
      <c r="CD72" s="125" t="e">
        <f t="shared" si="114"/>
        <v>#VALUE!</v>
      </c>
      <c r="CJ72" s="176" t="e">
        <f t="shared" si="116"/>
        <v>#VALUE!</v>
      </c>
      <c r="CK72" s="176" t="e">
        <f t="shared" si="116"/>
        <v>#VALUE!</v>
      </c>
      <c r="CL72" s="176" t="e">
        <f t="shared" si="116"/>
        <v>#VALUE!</v>
      </c>
      <c r="CM72" s="176" t="e">
        <f t="shared" si="116"/>
        <v>#VALUE!</v>
      </c>
      <c r="CN72" s="176" t="e">
        <f t="shared" si="116"/>
        <v>#VALUE!</v>
      </c>
      <c r="CO72" s="176" t="e">
        <f t="shared" si="116"/>
        <v>#VALUE!</v>
      </c>
      <c r="CP72" s="176" t="e">
        <f t="shared" si="116"/>
        <v>#VALUE!</v>
      </c>
      <c r="CQ72" s="176" t="e">
        <f t="shared" si="116"/>
        <v>#VALUE!</v>
      </c>
      <c r="CR72" s="176" t="e">
        <f t="shared" si="116"/>
        <v>#VALUE!</v>
      </c>
      <c r="CS72" s="176" t="e">
        <f t="shared" si="116"/>
        <v>#VALUE!</v>
      </c>
      <c r="CT72" s="176" t="e">
        <f t="shared" si="116"/>
        <v>#VALUE!</v>
      </c>
      <c r="CU72" s="176" t="e">
        <f t="shared" si="116"/>
        <v>#VALUE!</v>
      </c>
      <c r="CV72" s="176" t="e">
        <f t="shared" si="116"/>
        <v>#VALUE!</v>
      </c>
      <c r="CW72" s="176" t="e">
        <f t="shared" si="116"/>
        <v>#VALUE!</v>
      </c>
      <c r="CX72" s="176" t="e">
        <f t="shared" si="116"/>
        <v>#VALUE!</v>
      </c>
    </row>
    <row r="73" spans="1:102" s="125" customFormat="1" x14ac:dyDescent="0.35">
      <c r="A73" s="140">
        <v>2027</v>
      </c>
      <c r="M73" s="174"/>
      <c r="Q73" s="125">
        <f t="shared" si="53"/>
        <v>0</v>
      </c>
      <c r="R73" s="174">
        <f t="shared" si="54"/>
        <v>0</v>
      </c>
      <c r="S73" s="125">
        <f t="shared" si="55"/>
        <v>0</v>
      </c>
      <c r="T73" s="125">
        <f t="shared" si="56"/>
        <v>0</v>
      </c>
      <c r="U73" s="125">
        <f t="shared" si="57"/>
        <v>0</v>
      </c>
      <c r="V73" s="125">
        <f t="shared" si="58"/>
        <v>0</v>
      </c>
      <c r="W73" s="125" t="e">
        <f t="shared" si="59"/>
        <v>#VALUE!</v>
      </c>
      <c r="X73" s="125" t="e">
        <f t="shared" si="60"/>
        <v>#VALUE!</v>
      </c>
      <c r="Y73" s="125" t="e">
        <f t="shared" si="61"/>
        <v>#VALUE!</v>
      </c>
      <c r="Z73" s="125">
        <f t="shared" si="62"/>
        <v>0</v>
      </c>
      <c r="AA73" s="125">
        <f t="shared" si="63"/>
        <v>0</v>
      </c>
      <c r="AB73" s="125">
        <f t="shared" si="64"/>
        <v>0</v>
      </c>
      <c r="AC73" s="125">
        <f t="shared" si="65"/>
        <v>0</v>
      </c>
      <c r="AD73" s="125">
        <f t="shared" si="66"/>
        <v>0</v>
      </c>
      <c r="AE73" s="125">
        <f t="shared" si="67"/>
        <v>0</v>
      </c>
      <c r="AF73" s="125" t="e">
        <f t="shared" si="68"/>
        <v>#VALUE!</v>
      </c>
      <c r="AG73" s="125" t="e">
        <f t="shared" si="69"/>
        <v>#VALUE!</v>
      </c>
      <c r="AH73" s="125" t="e">
        <f t="shared" si="70"/>
        <v>#VALUE!</v>
      </c>
      <c r="AI73" s="125">
        <f t="shared" si="71"/>
        <v>0</v>
      </c>
      <c r="AJ73" s="125">
        <f t="shared" si="72"/>
        <v>0</v>
      </c>
      <c r="AK73" s="125">
        <f t="shared" si="73"/>
        <v>0</v>
      </c>
      <c r="AL73" s="125">
        <f t="shared" si="74"/>
        <v>0</v>
      </c>
      <c r="AM73" s="125">
        <f t="shared" si="75"/>
        <v>0</v>
      </c>
      <c r="AN73" s="125">
        <f t="shared" si="76"/>
        <v>0</v>
      </c>
      <c r="AO73" s="125" t="e">
        <f t="shared" si="77"/>
        <v>#VALUE!</v>
      </c>
      <c r="AP73" s="125" t="e">
        <f t="shared" si="78"/>
        <v>#VALUE!</v>
      </c>
      <c r="AQ73" s="125" t="e">
        <f t="shared" si="79"/>
        <v>#VALUE!</v>
      </c>
      <c r="AR73" s="125">
        <f t="shared" si="80"/>
        <v>0</v>
      </c>
      <c r="AS73" s="125">
        <f t="shared" si="81"/>
        <v>0</v>
      </c>
      <c r="AT73" s="125">
        <f t="shared" si="82"/>
        <v>0</v>
      </c>
      <c r="AU73" s="125">
        <f t="shared" si="83"/>
        <v>0</v>
      </c>
      <c r="AV73" s="125">
        <f t="shared" si="84"/>
        <v>0</v>
      </c>
      <c r="AW73" s="125">
        <f t="shared" si="85"/>
        <v>0</v>
      </c>
      <c r="AX73" s="125" t="e">
        <f t="shared" si="86"/>
        <v>#VALUE!</v>
      </c>
      <c r="AY73" s="125" t="e">
        <f t="shared" si="87"/>
        <v>#VALUE!</v>
      </c>
      <c r="AZ73" s="125" t="e">
        <f t="shared" si="88"/>
        <v>#VALUE!</v>
      </c>
      <c r="BA73" s="125">
        <f t="shared" si="89"/>
        <v>0</v>
      </c>
      <c r="BB73" s="125">
        <f t="shared" si="90"/>
        <v>0</v>
      </c>
      <c r="BC73" s="125">
        <f t="shared" si="91"/>
        <v>0</v>
      </c>
      <c r="BD73" s="125">
        <f t="shared" si="92"/>
        <v>0</v>
      </c>
      <c r="BE73" s="125">
        <f t="shared" si="93"/>
        <v>0</v>
      </c>
      <c r="BF73" s="125">
        <f t="shared" si="94"/>
        <v>0</v>
      </c>
      <c r="BG73" s="125" t="e">
        <f t="shared" si="95"/>
        <v>#VALUE!</v>
      </c>
      <c r="BH73" s="125" t="e">
        <f t="shared" si="96"/>
        <v>#VALUE!</v>
      </c>
      <c r="BI73" s="125" t="e">
        <f t="shared" si="97"/>
        <v>#VALUE!</v>
      </c>
      <c r="BJ73" s="125">
        <f t="shared" si="98"/>
        <v>0</v>
      </c>
      <c r="BK73" s="125">
        <f t="shared" si="99"/>
        <v>0</v>
      </c>
      <c r="BL73" s="125">
        <f t="shared" si="100"/>
        <v>0</v>
      </c>
      <c r="BM73" s="125">
        <f t="shared" si="101"/>
        <v>0</v>
      </c>
      <c r="BN73" s="125">
        <f t="shared" si="102"/>
        <v>0</v>
      </c>
      <c r="BO73" s="125">
        <f t="shared" si="103"/>
        <v>0</v>
      </c>
      <c r="BP73" s="125" t="e">
        <f t="shared" si="104"/>
        <v>#VALUE!</v>
      </c>
      <c r="BQ73" s="125" t="e">
        <f t="shared" si="105"/>
        <v>#VALUE!</v>
      </c>
      <c r="BR73" s="125" t="e">
        <f t="shared" si="106"/>
        <v>#VALUE!</v>
      </c>
      <c r="BT73" s="125" t="e">
        <f t="shared" si="107"/>
        <v>#VALUE!</v>
      </c>
      <c r="BU73" s="125" t="e">
        <f t="shared" si="108"/>
        <v>#VALUE!</v>
      </c>
      <c r="BW73" s="125" t="e">
        <f t="shared" si="109"/>
        <v>#VALUE!</v>
      </c>
      <c r="BX73" s="125" t="e">
        <f t="shared" si="110"/>
        <v>#VALUE!</v>
      </c>
      <c r="BZ73" s="125" t="e">
        <f t="shared" si="111"/>
        <v>#VALUE!</v>
      </c>
      <c r="CA73" s="125" t="e">
        <f t="shared" si="112"/>
        <v>#VALUE!</v>
      </c>
      <c r="CC73" s="125" t="e">
        <f t="shared" si="113"/>
        <v>#VALUE!</v>
      </c>
      <c r="CD73" s="125" t="e">
        <f t="shared" si="114"/>
        <v>#VALUE!</v>
      </c>
      <c r="CJ73" s="176" t="e">
        <f t="shared" si="116"/>
        <v>#VALUE!</v>
      </c>
      <c r="CK73" s="176" t="e">
        <f t="shared" si="116"/>
        <v>#VALUE!</v>
      </c>
      <c r="CL73" s="176" t="e">
        <f t="shared" si="116"/>
        <v>#VALUE!</v>
      </c>
      <c r="CM73" s="176" t="e">
        <f t="shared" si="116"/>
        <v>#VALUE!</v>
      </c>
      <c r="CN73" s="176" t="e">
        <f t="shared" si="116"/>
        <v>#VALUE!</v>
      </c>
      <c r="CO73" s="176" t="e">
        <f t="shared" si="116"/>
        <v>#VALUE!</v>
      </c>
      <c r="CP73" s="176" t="e">
        <f t="shared" si="116"/>
        <v>#VALUE!</v>
      </c>
      <c r="CQ73" s="176" t="e">
        <f t="shared" ref="CK73:CX88" si="117">CQ27-CQ26</f>
        <v>#VALUE!</v>
      </c>
      <c r="CR73" s="176" t="e">
        <f t="shared" si="117"/>
        <v>#VALUE!</v>
      </c>
      <c r="CS73" s="176" t="e">
        <f t="shared" si="117"/>
        <v>#VALUE!</v>
      </c>
      <c r="CT73" s="176" t="e">
        <f t="shared" si="117"/>
        <v>#VALUE!</v>
      </c>
      <c r="CU73" s="176" t="e">
        <f t="shared" si="117"/>
        <v>#VALUE!</v>
      </c>
      <c r="CV73" s="176" t="e">
        <f t="shared" si="117"/>
        <v>#VALUE!</v>
      </c>
      <c r="CW73" s="176" t="e">
        <f t="shared" si="117"/>
        <v>#VALUE!</v>
      </c>
      <c r="CX73" s="176" t="e">
        <f t="shared" si="117"/>
        <v>#VALUE!</v>
      </c>
    </row>
    <row r="74" spans="1:102" s="125" customFormat="1" x14ac:dyDescent="0.35">
      <c r="A74" s="140">
        <v>2028</v>
      </c>
      <c r="M74" s="174"/>
      <c r="Q74" s="125">
        <f t="shared" si="53"/>
        <v>0</v>
      </c>
      <c r="R74" s="174">
        <f t="shared" si="54"/>
        <v>0</v>
      </c>
      <c r="S74" s="125">
        <f t="shared" si="55"/>
        <v>0</v>
      </c>
      <c r="T74" s="125">
        <f t="shared" si="56"/>
        <v>0</v>
      </c>
      <c r="U74" s="125">
        <f t="shared" si="57"/>
        <v>0</v>
      </c>
      <c r="V74" s="125">
        <f t="shared" si="58"/>
        <v>0</v>
      </c>
      <c r="W74" s="125" t="e">
        <f t="shared" si="59"/>
        <v>#VALUE!</v>
      </c>
      <c r="X74" s="125" t="e">
        <f t="shared" si="60"/>
        <v>#VALUE!</v>
      </c>
      <c r="Y74" s="125" t="e">
        <f t="shared" si="61"/>
        <v>#VALUE!</v>
      </c>
      <c r="Z74" s="125">
        <f t="shared" si="62"/>
        <v>0</v>
      </c>
      <c r="AA74" s="125">
        <f t="shared" si="63"/>
        <v>0</v>
      </c>
      <c r="AB74" s="125">
        <f t="shared" si="64"/>
        <v>0</v>
      </c>
      <c r="AC74" s="125">
        <f t="shared" si="65"/>
        <v>0</v>
      </c>
      <c r="AD74" s="125">
        <f t="shared" si="66"/>
        <v>0</v>
      </c>
      <c r="AE74" s="125">
        <f t="shared" si="67"/>
        <v>0</v>
      </c>
      <c r="AF74" s="125" t="e">
        <f t="shared" si="68"/>
        <v>#VALUE!</v>
      </c>
      <c r="AG74" s="125" t="e">
        <f t="shared" si="69"/>
        <v>#VALUE!</v>
      </c>
      <c r="AH74" s="125" t="e">
        <f t="shared" si="70"/>
        <v>#VALUE!</v>
      </c>
      <c r="AI74" s="125">
        <f t="shared" si="71"/>
        <v>0</v>
      </c>
      <c r="AJ74" s="125">
        <f t="shared" si="72"/>
        <v>0</v>
      </c>
      <c r="AK74" s="125">
        <f t="shared" si="73"/>
        <v>0</v>
      </c>
      <c r="AL74" s="125">
        <f t="shared" si="74"/>
        <v>0</v>
      </c>
      <c r="AM74" s="125">
        <f t="shared" si="75"/>
        <v>0</v>
      </c>
      <c r="AN74" s="125">
        <f t="shared" si="76"/>
        <v>0</v>
      </c>
      <c r="AO74" s="125" t="e">
        <f t="shared" si="77"/>
        <v>#VALUE!</v>
      </c>
      <c r="AP74" s="125" t="e">
        <f t="shared" si="78"/>
        <v>#VALUE!</v>
      </c>
      <c r="AQ74" s="125" t="e">
        <f t="shared" si="79"/>
        <v>#VALUE!</v>
      </c>
      <c r="AR74" s="125">
        <f t="shared" si="80"/>
        <v>0</v>
      </c>
      <c r="AS74" s="125">
        <f t="shared" si="81"/>
        <v>0</v>
      </c>
      <c r="AT74" s="125">
        <f t="shared" si="82"/>
        <v>0</v>
      </c>
      <c r="AU74" s="125">
        <f t="shared" si="83"/>
        <v>0</v>
      </c>
      <c r="AV74" s="125">
        <f t="shared" si="84"/>
        <v>0</v>
      </c>
      <c r="AW74" s="125">
        <f t="shared" si="85"/>
        <v>0</v>
      </c>
      <c r="AX74" s="125" t="e">
        <f t="shared" si="86"/>
        <v>#VALUE!</v>
      </c>
      <c r="AY74" s="125" t="e">
        <f t="shared" si="87"/>
        <v>#VALUE!</v>
      </c>
      <c r="AZ74" s="125" t="e">
        <f t="shared" si="88"/>
        <v>#VALUE!</v>
      </c>
      <c r="BA74" s="125">
        <f t="shared" si="89"/>
        <v>0</v>
      </c>
      <c r="BB74" s="125">
        <f t="shared" si="90"/>
        <v>0</v>
      </c>
      <c r="BC74" s="125">
        <f t="shared" si="91"/>
        <v>0</v>
      </c>
      <c r="BD74" s="125">
        <f t="shared" si="92"/>
        <v>0</v>
      </c>
      <c r="BE74" s="125">
        <f t="shared" si="93"/>
        <v>0</v>
      </c>
      <c r="BF74" s="125">
        <f t="shared" si="94"/>
        <v>0</v>
      </c>
      <c r="BG74" s="125" t="e">
        <f t="shared" si="95"/>
        <v>#VALUE!</v>
      </c>
      <c r="BH74" s="125" t="e">
        <f t="shared" si="96"/>
        <v>#VALUE!</v>
      </c>
      <c r="BI74" s="125" t="e">
        <f t="shared" si="97"/>
        <v>#VALUE!</v>
      </c>
      <c r="BJ74" s="125">
        <f t="shared" si="98"/>
        <v>0</v>
      </c>
      <c r="BK74" s="125">
        <f t="shared" si="99"/>
        <v>0</v>
      </c>
      <c r="BL74" s="125">
        <f t="shared" si="100"/>
        <v>0</v>
      </c>
      <c r="BM74" s="125">
        <f t="shared" si="101"/>
        <v>0</v>
      </c>
      <c r="BN74" s="125">
        <f t="shared" si="102"/>
        <v>0</v>
      </c>
      <c r="BO74" s="125">
        <f t="shared" si="103"/>
        <v>0</v>
      </c>
      <c r="BP74" s="125" t="e">
        <f t="shared" si="104"/>
        <v>#VALUE!</v>
      </c>
      <c r="BQ74" s="125" t="e">
        <f t="shared" si="105"/>
        <v>#VALUE!</v>
      </c>
      <c r="BR74" s="125" t="e">
        <f t="shared" si="106"/>
        <v>#VALUE!</v>
      </c>
      <c r="BT74" s="125" t="e">
        <f t="shared" si="107"/>
        <v>#VALUE!</v>
      </c>
      <c r="BU74" s="125" t="e">
        <f t="shared" si="108"/>
        <v>#VALUE!</v>
      </c>
      <c r="BW74" s="125" t="e">
        <f t="shared" si="109"/>
        <v>#VALUE!</v>
      </c>
      <c r="BX74" s="125" t="e">
        <f t="shared" si="110"/>
        <v>#VALUE!</v>
      </c>
      <c r="BZ74" s="125" t="e">
        <f t="shared" si="111"/>
        <v>#VALUE!</v>
      </c>
      <c r="CA74" s="125" t="e">
        <f t="shared" si="112"/>
        <v>#VALUE!</v>
      </c>
      <c r="CC74" s="125" t="e">
        <f t="shared" si="113"/>
        <v>#VALUE!</v>
      </c>
      <c r="CD74" s="125" t="e">
        <f t="shared" si="114"/>
        <v>#VALUE!</v>
      </c>
      <c r="CJ74" s="176" t="e">
        <f t="shared" si="116"/>
        <v>#VALUE!</v>
      </c>
      <c r="CK74" s="176" t="e">
        <f t="shared" si="117"/>
        <v>#VALUE!</v>
      </c>
      <c r="CL74" s="176" t="e">
        <f t="shared" si="117"/>
        <v>#VALUE!</v>
      </c>
      <c r="CM74" s="176" t="e">
        <f t="shared" si="117"/>
        <v>#VALUE!</v>
      </c>
      <c r="CN74" s="176" t="e">
        <f t="shared" si="117"/>
        <v>#VALUE!</v>
      </c>
      <c r="CO74" s="176" t="e">
        <f t="shared" si="117"/>
        <v>#VALUE!</v>
      </c>
      <c r="CP74" s="176" t="e">
        <f t="shared" si="117"/>
        <v>#VALUE!</v>
      </c>
      <c r="CQ74" s="176" t="e">
        <f t="shared" si="117"/>
        <v>#VALUE!</v>
      </c>
      <c r="CR74" s="176" t="e">
        <f t="shared" si="117"/>
        <v>#VALUE!</v>
      </c>
      <c r="CS74" s="176" t="e">
        <f t="shared" si="117"/>
        <v>#VALUE!</v>
      </c>
      <c r="CT74" s="176" t="e">
        <f t="shared" si="117"/>
        <v>#VALUE!</v>
      </c>
      <c r="CU74" s="176" t="e">
        <f t="shared" si="117"/>
        <v>#VALUE!</v>
      </c>
      <c r="CV74" s="176" t="e">
        <f t="shared" si="117"/>
        <v>#VALUE!</v>
      </c>
      <c r="CW74" s="176" t="e">
        <f t="shared" si="117"/>
        <v>#VALUE!</v>
      </c>
      <c r="CX74" s="176" t="e">
        <f t="shared" si="117"/>
        <v>#VALUE!</v>
      </c>
    </row>
    <row r="75" spans="1:102" s="125" customFormat="1" x14ac:dyDescent="0.35">
      <c r="A75" s="140">
        <v>2029</v>
      </c>
      <c r="M75" s="174"/>
      <c r="Q75" s="125">
        <f t="shared" si="53"/>
        <v>0</v>
      </c>
      <c r="R75" s="174">
        <f t="shared" si="54"/>
        <v>0</v>
      </c>
      <c r="S75" s="125">
        <f t="shared" si="55"/>
        <v>0</v>
      </c>
      <c r="T75" s="125">
        <f t="shared" si="56"/>
        <v>0</v>
      </c>
      <c r="U75" s="125">
        <f t="shared" si="57"/>
        <v>0</v>
      </c>
      <c r="V75" s="125">
        <f t="shared" si="58"/>
        <v>0</v>
      </c>
      <c r="W75" s="125" t="e">
        <f t="shared" si="59"/>
        <v>#VALUE!</v>
      </c>
      <c r="X75" s="125" t="e">
        <f t="shared" si="60"/>
        <v>#VALUE!</v>
      </c>
      <c r="Y75" s="125" t="e">
        <f t="shared" si="61"/>
        <v>#VALUE!</v>
      </c>
      <c r="Z75" s="125">
        <f t="shared" si="62"/>
        <v>0</v>
      </c>
      <c r="AA75" s="125">
        <f t="shared" si="63"/>
        <v>0</v>
      </c>
      <c r="AB75" s="125">
        <f t="shared" si="64"/>
        <v>0</v>
      </c>
      <c r="AC75" s="125">
        <f t="shared" si="65"/>
        <v>0</v>
      </c>
      <c r="AD75" s="125">
        <f t="shared" si="66"/>
        <v>0</v>
      </c>
      <c r="AE75" s="125">
        <f t="shared" si="67"/>
        <v>0</v>
      </c>
      <c r="AF75" s="125" t="e">
        <f t="shared" si="68"/>
        <v>#VALUE!</v>
      </c>
      <c r="AG75" s="125" t="e">
        <f t="shared" si="69"/>
        <v>#VALUE!</v>
      </c>
      <c r="AH75" s="125" t="e">
        <f t="shared" si="70"/>
        <v>#VALUE!</v>
      </c>
      <c r="AI75" s="125">
        <f t="shared" si="71"/>
        <v>0</v>
      </c>
      <c r="AJ75" s="125">
        <f t="shared" si="72"/>
        <v>0</v>
      </c>
      <c r="AK75" s="125">
        <f t="shared" si="73"/>
        <v>0</v>
      </c>
      <c r="AL75" s="125">
        <f t="shared" si="74"/>
        <v>0</v>
      </c>
      <c r="AM75" s="125">
        <f t="shared" si="75"/>
        <v>0</v>
      </c>
      <c r="AN75" s="125">
        <f t="shared" si="76"/>
        <v>0</v>
      </c>
      <c r="AO75" s="125" t="e">
        <f t="shared" si="77"/>
        <v>#VALUE!</v>
      </c>
      <c r="AP75" s="125" t="e">
        <f t="shared" si="78"/>
        <v>#VALUE!</v>
      </c>
      <c r="AQ75" s="125" t="e">
        <f t="shared" si="79"/>
        <v>#VALUE!</v>
      </c>
      <c r="AR75" s="125">
        <f t="shared" si="80"/>
        <v>0</v>
      </c>
      <c r="AS75" s="125">
        <f t="shared" si="81"/>
        <v>0</v>
      </c>
      <c r="AT75" s="125">
        <f t="shared" si="82"/>
        <v>0</v>
      </c>
      <c r="AU75" s="125">
        <f t="shared" si="83"/>
        <v>0</v>
      </c>
      <c r="AV75" s="125">
        <f t="shared" si="84"/>
        <v>0</v>
      </c>
      <c r="AW75" s="125">
        <f t="shared" si="85"/>
        <v>0</v>
      </c>
      <c r="AX75" s="125" t="e">
        <f t="shared" si="86"/>
        <v>#VALUE!</v>
      </c>
      <c r="AY75" s="125" t="e">
        <f t="shared" si="87"/>
        <v>#VALUE!</v>
      </c>
      <c r="AZ75" s="125" t="e">
        <f t="shared" si="88"/>
        <v>#VALUE!</v>
      </c>
      <c r="BA75" s="125">
        <f t="shared" si="89"/>
        <v>0</v>
      </c>
      <c r="BB75" s="125">
        <f t="shared" si="90"/>
        <v>0</v>
      </c>
      <c r="BC75" s="125">
        <f t="shared" si="91"/>
        <v>0</v>
      </c>
      <c r="BD75" s="125">
        <f t="shared" si="92"/>
        <v>0</v>
      </c>
      <c r="BE75" s="125">
        <f t="shared" si="93"/>
        <v>0</v>
      </c>
      <c r="BF75" s="125">
        <f t="shared" si="94"/>
        <v>0</v>
      </c>
      <c r="BG75" s="125" t="e">
        <f t="shared" si="95"/>
        <v>#VALUE!</v>
      </c>
      <c r="BH75" s="125" t="e">
        <f t="shared" si="96"/>
        <v>#VALUE!</v>
      </c>
      <c r="BI75" s="125" t="e">
        <f t="shared" si="97"/>
        <v>#VALUE!</v>
      </c>
      <c r="BJ75" s="125">
        <f t="shared" si="98"/>
        <v>0</v>
      </c>
      <c r="BK75" s="125">
        <f t="shared" si="99"/>
        <v>0</v>
      </c>
      <c r="BL75" s="125">
        <f t="shared" si="100"/>
        <v>0</v>
      </c>
      <c r="BM75" s="125">
        <f t="shared" si="101"/>
        <v>0</v>
      </c>
      <c r="BN75" s="125">
        <f t="shared" si="102"/>
        <v>0</v>
      </c>
      <c r="BO75" s="125">
        <f t="shared" si="103"/>
        <v>0</v>
      </c>
      <c r="BP75" s="125" t="e">
        <f t="shared" si="104"/>
        <v>#VALUE!</v>
      </c>
      <c r="BQ75" s="125" t="e">
        <f t="shared" si="105"/>
        <v>#VALUE!</v>
      </c>
      <c r="BR75" s="125" t="e">
        <f t="shared" si="106"/>
        <v>#VALUE!</v>
      </c>
      <c r="BT75" s="125" t="e">
        <f t="shared" si="107"/>
        <v>#VALUE!</v>
      </c>
      <c r="BU75" s="125" t="e">
        <f t="shared" si="108"/>
        <v>#VALUE!</v>
      </c>
      <c r="BW75" s="125" t="e">
        <f t="shared" si="109"/>
        <v>#VALUE!</v>
      </c>
      <c r="BX75" s="125" t="e">
        <f t="shared" si="110"/>
        <v>#VALUE!</v>
      </c>
      <c r="BZ75" s="125" t="e">
        <f t="shared" si="111"/>
        <v>#VALUE!</v>
      </c>
      <c r="CA75" s="125" t="e">
        <f t="shared" si="112"/>
        <v>#VALUE!</v>
      </c>
      <c r="CC75" s="125" t="e">
        <f t="shared" si="113"/>
        <v>#VALUE!</v>
      </c>
      <c r="CD75" s="125" t="e">
        <f t="shared" si="114"/>
        <v>#VALUE!</v>
      </c>
      <c r="CJ75" s="176" t="e">
        <f t="shared" si="116"/>
        <v>#VALUE!</v>
      </c>
      <c r="CK75" s="176" t="e">
        <f t="shared" si="117"/>
        <v>#VALUE!</v>
      </c>
      <c r="CL75" s="176" t="e">
        <f t="shared" si="117"/>
        <v>#VALUE!</v>
      </c>
      <c r="CM75" s="176" t="e">
        <f t="shared" si="117"/>
        <v>#VALUE!</v>
      </c>
      <c r="CN75" s="176" t="e">
        <f t="shared" si="117"/>
        <v>#VALUE!</v>
      </c>
      <c r="CO75" s="176" t="e">
        <f t="shared" si="117"/>
        <v>#VALUE!</v>
      </c>
      <c r="CP75" s="176" t="e">
        <f t="shared" si="117"/>
        <v>#VALUE!</v>
      </c>
      <c r="CQ75" s="176" t="e">
        <f t="shared" si="117"/>
        <v>#VALUE!</v>
      </c>
      <c r="CR75" s="176" t="e">
        <f t="shared" si="117"/>
        <v>#VALUE!</v>
      </c>
      <c r="CS75" s="176" t="e">
        <f t="shared" si="117"/>
        <v>#VALUE!</v>
      </c>
      <c r="CT75" s="176" t="e">
        <f t="shared" si="117"/>
        <v>#VALUE!</v>
      </c>
      <c r="CU75" s="176" t="e">
        <f t="shared" si="117"/>
        <v>#VALUE!</v>
      </c>
      <c r="CV75" s="176" t="e">
        <f t="shared" si="117"/>
        <v>#VALUE!</v>
      </c>
      <c r="CW75" s="176" t="e">
        <f t="shared" si="117"/>
        <v>#VALUE!</v>
      </c>
      <c r="CX75" s="176" t="e">
        <f t="shared" si="117"/>
        <v>#VALUE!</v>
      </c>
    </row>
    <row r="76" spans="1:102" s="125" customFormat="1" x14ac:dyDescent="0.35">
      <c r="A76" s="140">
        <v>2030</v>
      </c>
      <c r="M76" s="174"/>
      <c r="Q76" s="125">
        <f t="shared" si="53"/>
        <v>0</v>
      </c>
      <c r="R76" s="174">
        <f t="shared" si="54"/>
        <v>0</v>
      </c>
      <c r="S76" s="125">
        <f t="shared" si="55"/>
        <v>0</v>
      </c>
      <c r="T76" s="125">
        <f t="shared" si="56"/>
        <v>0</v>
      </c>
      <c r="U76" s="125">
        <f t="shared" si="57"/>
        <v>0</v>
      </c>
      <c r="V76" s="125">
        <f t="shared" si="58"/>
        <v>0</v>
      </c>
      <c r="W76" s="125" t="e">
        <f t="shared" si="59"/>
        <v>#VALUE!</v>
      </c>
      <c r="X76" s="125" t="e">
        <f t="shared" si="60"/>
        <v>#VALUE!</v>
      </c>
      <c r="Y76" s="125" t="e">
        <f t="shared" si="61"/>
        <v>#VALUE!</v>
      </c>
      <c r="Z76" s="125">
        <f t="shared" si="62"/>
        <v>0</v>
      </c>
      <c r="AA76" s="125">
        <f t="shared" si="63"/>
        <v>0</v>
      </c>
      <c r="AB76" s="125">
        <f t="shared" si="64"/>
        <v>0</v>
      </c>
      <c r="AC76" s="125">
        <f t="shared" si="65"/>
        <v>0</v>
      </c>
      <c r="AD76" s="125">
        <f t="shared" si="66"/>
        <v>0</v>
      </c>
      <c r="AE76" s="125">
        <f t="shared" si="67"/>
        <v>0</v>
      </c>
      <c r="AF76" s="125" t="e">
        <f t="shared" si="68"/>
        <v>#VALUE!</v>
      </c>
      <c r="AG76" s="125" t="e">
        <f t="shared" si="69"/>
        <v>#VALUE!</v>
      </c>
      <c r="AH76" s="125" t="e">
        <f t="shared" si="70"/>
        <v>#VALUE!</v>
      </c>
      <c r="AI76" s="125">
        <f t="shared" si="71"/>
        <v>0</v>
      </c>
      <c r="AJ76" s="125">
        <f t="shared" si="72"/>
        <v>0</v>
      </c>
      <c r="AK76" s="125">
        <f t="shared" si="73"/>
        <v>0</v>
      </c>
      <c r="AL76" s="125">
        <f t="shared" si="74"/>
        <v>0</v>
      </c>
      <c r="AM76" s="125">
        <f t="shared" si="75"/>
        <v>0</v>
      </c>
      <c r="AN76" s="125">
        <f t="shared" si="76"/>
        <v>0</v>
      </c>
      <c r="AO76" s="125" t="e">
        <f t="shared" si="77"/>
        <v>#VALUE!</v>
      </c>
      <c r="AP76" s="125" t="e">
        <f t="shared" si="78"/>
        <v>#VALUE!</v>
      </c>
      <c r="AQ76" s="125" t="e">
        <f t="shared" si="79"/>
        <v>#VALUE!</v>
      </c>
      <c r="AR76" s="125">
        <f t="shared" si="80"/>
        <v>0</v>
      </c>
      <c r="AS76" s="125">
        <f t="shared" si="81"/>
        <v>0</v>
      </c>
      <c r="AT76" s="125">
        <f t="shared" si="82"/>
        <v>0</v>
      </c>
      <c r="AU76" s="125">
        <f t="shared" si="83"/>
        <v>0</v>
      </c>
      <c r="AV76" s="125">
        <f t="shared" si="84"/>
        <v>0</v>
      </c>
      <c r="AW76" s="125">
        <f t="shared" si="85"/>
        <v>0</v>
      </c>
      <c r="AX76" s="125" t="e">
        <f t="shared" si="86"/>
        <v>#VALUE!</v>
      </c>
      <c r="AY76" s="125" t="e">
        <f t="shared" si="87"/>
        <v>#VALUE!</v>
      </c>
      <c r="AZ76" s="125" t="e">
        <f t="shared" si="88"/>
        <v>#VALUE!</v>
      </c>
      <c r="BA76" s="125">
        <f t="shared" si="89"/>
        <v>0</v>
      </c>
      <c r="BB76" s="125">
        <f t="shared" si="90"/>
        <v>0</v>
      </c>
      <c r="BC76" s="125">
        <f t="shared" si="91"/>
        <v>0</v>
      </c>
      <c r="BD76" s="125">
        <f t="shared" si="92"/>
        <v>0</v>
      </c>
      <c r="BE76" s="125">
        <f t="shared" si="93"/>
        <v>0</v>
      </c>
      <c r="BF76" s="125">
        <f t="shared" si="94"/>
        <v>0</v>
      </c>
      <c r="BG76" s="125" t="e">
        <f t="shared" si="95"/>
        <v>#VALUE!</v>
      </c>
      <c r="BH76" s="125" t="e">
        <f t="shared" si="96"/>
        <v>#VALUE!</v>
      </c>
      <c r="BI76" s="125" t="e">
        <f t="shared" si="97"/>
        <v>#VALUE!</v>
      </c>
      <c r="BJ76" s="125">
        <f t="shared" si="98"/>
        <v>0</v>
      </c>
      <c r="BK76" s="125">
        <f t="shared" si="99"/>
        <v>0</v>
      </c>
      <c r="BL76" s="125">
        <f t="shared" si="100"/>
        <v>0</v>
      </c>
      <c r="BM76" s="125">
        <f t="shared" si="101"/>
        <v>0</v>
      </c>
      <c r="BN76" s="125">
        <f t="shared" si="102"/>
        <v>0</v>
      </c>
      <c r="BO76" s="125">
        <f t="shared" si="103"/>
        <v>0</v>
      </c>
      <c r="BP76" s="125" t="e">
        <f t="shared" si="104"/>
        <v>#VALUE!</v>
      </c>
      <c r="BQ76" s="125" t="e">
        <f t="shared" si="105"/>
        <v>#VALUE!</v>
      </c>
      <c r="BR76" s="125" t="e">
        <f t="shared" si="106"/>
        <v>#VALUE!</v>
      </c>
      <c r="BT76" s="125" t="e">
        <f t="shared" si="107"/>
        <v>#VALUE!</v>
      </c>
      <c r="BU76" s="125" t="e">
        <f t="shared" si="108"/>
        <v>#VALUE!</v>
      </c>
      <c r="BW76" s="125" t="e">
        <f t="shared" si="109"/>
        <v>#VALUE!</v>
      </c>
      <c r="BX76" s="125" t="e">
        <f t="shared" si="110"/>
        <v>#VALUE!</v>
      </c>
      <c r="BZ76" s="125" t="e">
        <f t="shared" si="111"/>
        <v>#VALUE!</v>
      </c>
      <c r="CA76" s="125" t="e">
        <f t="shared" si="112"/>
        <v>#VALUE!</v>
      </c>
      <c r="CC76" s="125" t="e">
        <f t="shared" si="113"/>
        <v>#VALUE!</v>
      </c>
      <c r="CD76" s="125" t="e">
        <f t="shared" si="114"/>
        <v>#VALUE!</v>
      </c>
      <c r="CJ76" s="176" t="e">
        <f t="shared" si="116"/>
        <v>#VALUE!</v>
      </c>
      <c r="CK76" s="176" t="e">
        <f t="shared" si="117"/>
        <v>#VALUE!</v>
      </c>
      <c r="CL76" s="176" t="e">
        <f t="shared" si="117"/>
        <v>#VALUE!</v>
      </c>
      <c r="CM76" s="176" t="e">
        <f t="shared" si="117"/>
        <v>#VALUE!</v>
      </c>
      <c r="CN76" s="176" t="e">
        <f t="shared" si="117"/>
        <v>#VALUE!</v>
      </c>
      <c r="CO76" s="176" t="e">
        <f t="shared" si="117"/>
        <v>#VALUE!</v>
      </c>
      <c r="CP76" s="176" t="e">
        <f t="shared" si="117"/>
        <v>#VALUE!</v>
      </c>
      <c r="CQ76" s="176" t="e">
        <f t="shared" si="117"/>
        <v>#VALUE!</v>
      </c>
      <c r="CR76" s="176" t="e">
        <f t="shared" si="117"/>
        <v>#VALUE!</v>
      </c>
      <c r="CS76" s="176" t="e">
        <f t="shared" si="117"/>
        <v>#VALUE!</v>
      </c>
      <c r="CT76" s="176" t="e">
        <f t="shared" si="117"/>
        <v>#VALUE!</v>
      </c>
      <c r="CU76" s="176" t="e">
        <f t="shared" si="117"/>
        <v>#VALUE!</v>
      </c>
      <c r="CV76" s="176" t="e">
        <f t="shared" si="117"/>
        <v>#VALUE!</v>
      </c>
      <c r="CW76" s="176" t="e">
        <f t="shared" si="117"/>
        <v>#VALUE!</v>
      </c>
      <c r="CX76" s="176" t="e">
        <f t="shared" si="117"/>
        <v>#VALUE!</v>
      </c>
    </row>
    <row r="77" spans="1:102" s="125" customFormat="1" x14ac:dyDescent="0.35">
      <c r="A77" s="140">
        <v>2031</v>
      </c>
      <c r="M77" s="174"/>
      <c r="Q77" s="125">
        <f t="shared" si="53"/>
        <v>0</v>
      </c>
      <c r="R77" s="174">
        <f t="shared" si="54"/>
        <v>0</v>
      </c>
      <c r="S77" s="125">
        <f t="shared" si="55"/>
        <v>0</v>
      </c>
      <c r="T77" s="125">
        <f t="shared" si="56"/>
        <v>0</v>
      </c>
      <c r="U77" s="125">
        <f t="shared" si="57"/>
        <v>0</v>
      </c>
      <c r="V77" s="125">
        <f t="shared" si="58"/>
        <v>0</v>
      </c>
      <c r="W77" s="125" t="e">
        <f t="shared" si="59"/>
        <v>#VALUE!</v>
      </c>
      <c r="X77" s="125" t="e">
        <f t="shared" si="60"/>
        <v>#VALUE!</v>
      </c>
      <c r="Y77" s="125" t="e">
        <f t="shared" si="61"/>
        <v>#VALUE!</v>
      </c>
      <c r="Z77" s="125">
        <f t="shared" si="62"/>
        <v>0</v>
      </c>
      <c r="AA77" s="125">
        <f t="shared" si="63"/>
        <v>0</v>
      </c>
      <c r="AB77" s="125">
        <f t="shared" si="64"/>
        <v>0</v>
      </c>
      <c r="AC77" s="125">
        <f t="shared" si="65"/>
        <v>0</v>
      </c>
      <c r="AD77" s="125">
        <f t="shared" si="66"/>
        <v>0</v>
      </c>
      <c r="AE77" s="125">
        <f t="shared" si="67"/>
        <v>0</v>
      </c>
      <c r="AF77" s="125" t="e">
        <f t="shared" si="68"/>
        <v>#VALUE!</v>
      </c>
      <c r="AG77" s="125" t="e">
        <f t="shared" si="69"/>
        <v>#VALUE!</v>
      </c>
      <c r="AH77" s="125" t="e">
        <f t="shared" si="70"/>
        <v>#VALUE!</v>
      </c>
      <c r="AI77" s="125">
        <f t="shared" si="71"/>
        <v>0</v>
      </c>
      <c r="AJ77" s="125">
        <f t="shared" si="72"/>
        <v>0</v>
      </c>
      <c r="AK77" s="125">
        <f t="shared" si="73"/>
        <v>0</v>
      </c>
      <c r="AL77" s="125">
        <f t="shared" si="74"/>
        <v>0</v>
      </c>
      <c r="AM77" s="125">
        <f t="shared" si="75"/>
        <v>0</v>
      </c>
      <c r="AN77" s="125">
        <f t="shared" si="76"/>
        <v>0</v>
      </c>
      <c r="AO77" s="125" t="e">
        <f t="shared" si="77"/>
        <v>#VALUE!</v>
      </c>
      <c r="AP77" s="125" t="e">
        <f t="shared" si="78"/>
        <v>#VALUE!</v>
      </c>
      <c r="AQ77" s="125" t="e">
        <f t="shared" si="79"/>
        <v>#VALUE!</v>
      </c>
      <c r="AR77" s="125">
        <f t="shared" si="80"/>
        <v>0</v>
      </c>
      <c r="AS77" s="125">
        <f t="shared" si="81"/>
        <v>0</v>
      </c>
      <c r="AT77" s="125">
        <f t="shared" si="82"/>
        <v>0</v>
      </c>
      <c r="AU77" s="125">
        <f t="shared" si="83"/>
        <v>0</v>
      </c>
      <c r="AV77" s="125">
        <f t="shared" si="84"/>
        <v>0</v>
      </c>
      <c r="AW77" s="125">
        <f t="shared" si="85"/>
        <v>0</v>
      </c>
      <c r="AX77" s="125" t="e">
        <f t="shared" si="86"/>
        <v>#VALUE!</v>
      </c>
      <c r="AY77" s="125" t="e">
        <f t="shared" si="87"/>
        <v>#VALUE!</v>
      </c>
      <c r="AZ77" s="125" t="e">
        <f t="shared" si="88"/>
        <v>#VALUE!</v>
      </c>
      <c r="BA77" s="125">
        <f t="shared" si="89"/>
        <v>0</v>
      </c>
      <c r="BB77" s="125">
        <f t="shared" si="90"/>
        <v>0</v>
      </c>
      <c r="BC77" s="125">
        <f t="shared" si="91"/>
        <v>0</v>
      </c>
      <c r="BD77" s="125">
        <f t="shared" si="92"/>
        <v>0</v>
      </c>
      <c r="BE77" s="125">
        <f t="shared" si="93"/>
        <v>0</v>
      </c>
      <c r="BF77" s="125">
        <f t="shared" si="94"/>
        <v>0</v>
      </c>
      <c r="BG77" s="125" t="e">
        <f t="shared" si="95"/>
        <v>#VALUE!</v>
      </c>
      <c r="BH77" s="125" t="e">
        <f t="shared" si="96"/>
        <v>#VALUE!</v>
      </c>
      <c r="BI77" s="125" t="e">
        <f t="shared" si="97"/>
        <v>#VALUE!</v>
      </c>
      <c r="BJ77" s="125">
        <f t="shared" si="98"/>
        <v>0</v>
      </c>
      <c r="BK77" s="125">
        <f t="shared" si="99"/>
        <v>0</v>
      </c>
      <c r="BL77" s="125">
        <f t="shared" si="100"/>
        <v>0</v>
      </c>
      <c r="BM77" s="125">
        <f t="shared" si="101"/>
        <v>0</v>
      </c>
      <c r="BN77" s="125">
        <f t="shared" si="102"/>
        <v>0</v>
      </c>
      <c r="BO77" s="125">
        <f t="shared" si="103"/>
        <v>0</v>
      </c>
      <c r="BP77" s="125" t="e">
        <f t="shared" si="104"/>
        <v>#VALUE!</v>
      </c>
      <c r="BQ77" s="125" t="e">
        <f t="shared" si="105"/>
        <v>#VALUE!</v>
      </c>
      <c r="BR77" s="125" t="e">
        <f t="shared" si="106"/>
        <v>#VALUE!</v>
      </c>
      <c r="BT77" s="125" t="e">
        <f t="shared" si="107"/>
        <v>#VALUE!</v>
      </c>
      <c r="BU77" s="125" t="e">
        <f t="shared" si="108"/>
        <v>#VALUE!</v>
      </c>
      <c r="BW77" s="125" t="e">
        <f t="shared" si="109"/>
        <v>#VALUE!</v>
      </c>
      <c r="BX77" s="125" t="e">
        <f t="shared" si="110"/>
        <v>#VALUE!</v>
      </c>
      <c r="BZ77" s="125" t="e">
        <f t="shared" si="111"/>
        <v>#VALUE!</v>
      </c>
      <c r="CA77" s="125" t="e">
        <f t="shared" si="112"/>
        <v>#VALUE!</v>
      </c>
      <c r="CC77" s="125" t="e">
        <f t="shared" si="113"/>
        <v>#VALUE!</v>
      </c>
      <c r="CD77" s="125" t="e">
        <f t="shared" si="114"/>
        <v>#VALUE!</v>
      </c>
      <c r="CJ77" s="176" t="e">
        <f t="shared" si="116"/>
        <v>#VALUE!</v>
      </c>
      <c r="CK77" s="176" t="e">
        <f t="shared" si="117"/>
        <v>#VALUE!</v>
      </c>
      <c r="CL77" s="176" t="e">
        <f t="shared" si="117"/>
        <v>#VALUE!</v>
      </c>
      <c r="CM77" s="176" t="e">
        <f t="shared" si="117"/>
        <v>#VALUE!</v>
      </c>
      <c r="CN77" s="176" t="e">
        <f t="shared" si="117"/>
        <v>#VALUE!</v>
      </c>
      <c r="CO77" s="176" t="e">
        <f t="shared" si="117"/>
        <v>#VALUE!</v>
      </c>
      <c r="CP77" s="176" t="e">
        <f t="shared" si="117"/>
        <v>#VALUE!</v>
      </c>
      <c r="CQ77" s="176" t="e">
        <f t="shared" si="117"/>
        <v>#VALUE!</v>
      </c>
      <c r="CR77" s="176" t="e">
        <f t="shared" si="117"/>
        <v>#VALUE!</v>
      </c>
      <c r="CS77" s="176" t="e">
        <f t="shared" si="117"/>
        <v>#VALUE!</v>
      </c>
      <c r="CT77" s="176" t="e">
        <f t="shared" si="117"/>
        <v>#VALUE!</v>
      </c>
      <c r="CU77" s="176" t="e">
        <f t="shared" si="117"/>
        <v>#VALUE!</v>
      </c>
      <c r="CV77" s="176" t="e">
        <f t="shared" si="117"/>
        <v>#VALUE!</v>
      </c>
      <c r="CW77" s="176" t="e">
        <f t="shared" si="117"/>
        <v>#VALUE!</v>
      </c>
      <c r="CX77" s="176" t="e">
        <f t="shared" si="117"/>
        <v>#VALUE!</v>
      </c>
    </row>
    <row r="78" spans="1:102" s="125" customFormat="1" x14ac:dyDescent="0.35">
      <c r="A78" s="140">
        <v>2032</v>
      </c>
      <c r="M78" s="174"/>
      <c r="Q78" s="125">
        <f t="shared" si="53"/>
        <v>0</v>
      </c>
      <c r="R78" s="174">
        <f t="shared" si="54"/>
        <v>0</v>
      </c>
      <c r="S78" s="125">
        <f t="shared" si="55"/>
        <v>0</v>
      </c>
      <c r="T78" s="125">
        <f t="shared" si="56"/>
        <v>0</v>
      </c>
      <c r="U78" s="125">
        <f t="shared" si="57"/>
        <v>0</v>
      </c>
      <c r="V78" s="125">
        <f t="shared" si="58"/>
        <v>0</v>
      </c>
      <c r="W78" s="125" t="e">
        <f t="shared" si="59"/>
        <v>#VALUE!</v>
      </c>
      <c r="X78" s="125" t="e">
        <f t="shared" si="60"/>
        <v>#VALUE!</v>
      </c>
      <c r="Y78" s="125" t="e">
        <f t="shared" si="61"/>
        <v>#VALUE!</v>
      </c>
      <c r="Z78" s="125">
        <f t="shared" si="62"/>
        <v>0</v>
      </c>
      <c r="AA78" s="125">
        <f t="shared" si="63"/>
        <v>0</v>
      </c>
      <c r="AB78" s="125">
        <f t="shared" si="64"/>
        <v>0</v>
      </c>
      <c r="AC78" s="125">
        <f t="shared" si="65"/>
        <v>0</v>
      </c>
      <c r="AD78" s="125">
        <f t="shared" si="66"/>
        <v>0</v>
      </c>
      <c r="AE78" s="125">
        <f t="shared" si="67"/>
        <v>0</v>
      </c>
      <c r="AF78" s="125" t="e">
        <f t="shared" si="68"/>
        <v>#VALUE!</v>
      </c>
      <c r="AG78" s="125" t="e">
        <f t="shared" si="69"/>
        <v>#VALUE!</v>
      </c>
      <c r="AH78" s="125" t="e">
        <f t="shared" si="70"/>
        <v>#VALUE!</v>
      </c>
      <c r="AI78" s="125">
        <f t="shared" si="71"/>
        <v>0</v>
      </c>
      <c r="AJ78" s="125">
        <f t="shared" si="72"/>
        <v>0</v>
      </c>
      <c r="AK78" s="125">
        <f t="shared" si="73"/>
        <v>0</v>
      </c>
      <c r="AL78" s="125">
        <f t="shared" si="74"/>
        <v>0</v>
      </c>
      <c r="AM78" s="125">
        <f t="shared" si="75"/>
        <v>0</v>
      </c>
      <c r="AN78" s="125">
        <f t="shared" si="76"/>
        <v>0</v>
      </c>
      <c r="AO78" s="125" t="e">
        <f t="shared" si="77"/>
        <v>#VALUE!</v>
      </c>
      <c r="AP78" s="125" t="e">
        <f t="shared" si="78"/>
        <v>#VALUE!</v>
      </c>
      <c r="AQ78" s="125" t="e">
        <f t="shared" si="79"/>
        <v>#VALUE!</v>
      </c>
      <c r="AR78" s="125">
        <f t="shared" si="80"/>
        <v>0</v>
      </c>
      <c r="AS78" s="125">
        <f t="shared" si="81"/>
        <v>0</v>
      </c>
      <c r="AT78" s="125">
        <f t="shared" si="82"/>
        <v>0</v>
      </c>
      <c r="AU78" s="125">
        <f t="shared" si="83"/>
        <v>0</v>
      </c>
      <c r="AV78" s="125">
        <f t="shared" si="84"/>
        <v>0</v>
      </c>
      <c r="AW78" s="125">
        <f t="shared" si="85"/>
        <v>0</v>
      </c>
      <c r="AX78" s="125" t="e">
        <f t="shared" si="86"/>
        <v>#VALUE!</v>
      </c>
      <c r="AY78" s="125" t="e">
        <f t="shared" si="87"/>
        <v>#VALUE!</v>
      </c>
      <c r="AZ78" s="125" t="e">
        <f t="shared" si="88"/>
        <v>#VALUE!</v>
      </c>
      <c r="BA78" s="125">
        <f t="shared" si="89"/>
        <v>0</v>
      </c>
      <c r="BB78" s="125">
        <f t="shared" si="90"/>
        <v>0</v>
      </c>
      <c r="BC78" s="125">
        <f t="shared" si="91"/>
        <v>0</v>
      </c>
      <c r="BD78" s="125">
        <f t="shared" si="92"/>
        <v>0</v>
      </c>
      <c r="BE78" s="125">
        <f t="shared" si="93"/>
        <v>0</v>
      </c>
      <c r="BF78" s="125">
        <f t="shared" si="94"/>
        <v>0</v>
      </c>
      <c r="BG78" s="125" t="e">
        <f t="shared" si="95"/>
        <v>#VALUE!</v>
      </c>
      <c r="BH78" s="125" t="e">
        <f t="shared" si="96"/>
        <v>#VALUE!</v>
      </c>
      <c r="BI78" s="125" t="e">
        <f t="shared" si="97"/>
        <v>#VALUE!</v>
      </c>
      <c r="BJ78" s="125">
        <f t="shared" si="98"/>
        <v>0</v>
      </c>
      <c r="BK78" s="125">
        <f t="shared" si="99"/>
        <v>0</v>
      </c>
      <c r="BL78" s="125">
        <f t="shared" si="100"/>
        <v>0</v>
      </c>
      <c r="BM78" s="125">
        <f t="shared" si="101"/>
        <v>0</v>
      </c>
      <c r="BN78" s="125">
        <f t="shared" si="102"/>
        <v>0</v>
      </c>
      <c r="BO78" s="125">
        <f t="shared" si="103"/>
        <v>0</v>
      </c>
      <c r="BP78" s="125" t="e">
        <f t="shared" si="104"/>
        <v>#VALUE!</v>
      </c>
      <c r="BQ78" s="125" t="e">
        <f t="shared" si="105"/>
        <v>#VALUE!</v>
      </c>
      <c r="BR78" s="125" t="e">
        <f t="shared" si="106"/>
        <v>#VALUE!</v>
      </c>
      <c r="BT78" s="125" t="e">
        <f t="shared" si="107"/>
        <v>#VALUE!</v>
      </c>
      <c r="BU78" s="125" t="e">
        <f t="shared" si="108"/>
        <v>#VALUE!</v>
      </c>
      <c r="BW78" s="125" t="e">
        <f t="shared" si="109"/>
        <v>#VALUE!</v>
      </c>
      <c r="BX78" s="125" t="e">
        <f t="shared" si="110"/>
        <v>#VALUE!</v>
      </c>
      <c r="BZ78" s="125" t="e">
        <f t="shared" si="111"/>
        <v>#VALUE!</v>
      </c>
      <c r="CA78" s="125" t="e">
        <f t="shared" si="112"/>
        <v>#VALUE!</v>
      </c>
      <c r="CC78" s="125" t="e">
        <f t="shared" si="113"/>
        <v>#VALUE!</v>
      </c>
      <c r="CD78" s="125" t="e">
        <f t="shared" si="114"/>
        <v>#VALUE!</v>
      </c>
      <c r="CJ78" s="176" t="e">
        <f t="shared" si="116"/>
        <v>#VALUE!</v>
      </c>
      <c r="CK78" s="176" t="e">
        <f t="shared" si="117"/>
        <v>#VALUE!</v>
      </c>
      <c r="CL78" s="176" t="e">
        <f t="shared" si="117"/>
        <v>#VALUE!</v>
      </c>
      <c r="CM78" s="176" t="e">
        <f t="shared" si="117"/>
        <v>#VALUE!</v>
      </c>
      <c r="CN78" s="176" t="e">
        <f t="shared" si="117"/>
        <v>#VALUE!</v>
      </c>
      <c r="CO78" s="176" t="e">
        <f t="shared" si="117"/>
        <v>#VALUE!</v>
      </c>
      <c r="CP78" s="176" t="e">
        <f t="shared" si="117"/>
        <v>#VALUE!</v>
      </c>
      <c r="CQ78" s="176" t="e">
        <f t="shared" si="117"/>
        <v>#VALUE!</v>
      </c>
      <c r="CR78" s="176" t="e">
        <f t="shared" si="117"/>
        <v>#VALUE!</v>
      </c>
      <c r="CS78" s="176" t="e">
        <f t="shared" si="117"/>
        <v>#VALUE!</v>
      </c>
      <c r="CT78" s="176" t="e">
        <f t="shared" si="117"/>
        <v>#VALUE!</v>
      </c>
      <c r="CU78" s="176" t="e">
        <f t="shared" si="117"/>
        <v>#VALUE!</v>
      </c>
      <c r="CV78" s="176" t="e">
        <f t="shared" si="117"/>
        <v>#VALUE!</v>
      </c>
      <c r="CW78" s="176" t="e">
        <f t="shared" si="117"/>
        <v>#VALUE!</v>
      </c>
      <c r="CX78" s="176" t="e">
        <f t="shared" si="117"/>
        <v>#VALUE!</v>
      </c>
    </row>
    <row r="79" spans="1:102" s="125" customFormat="1" x14ac:dyDescent="0.35">
      <c r="A79" s="140">
        <v>2033</v>
      </c>
      <c r="M79" s="174"/>
      <c r="Q79" s="125">
        <f t="shared" si="53"/>
        <v>0</v>
      </c>
      <c r="R79" s="174">
        <f t="shared" si="54"/>
        <v>0</v>
      </c>
      <c r="S79" s="125">
        <f t="shared" si="55"/>
        <v>0</v>
      </c>
      <c r="T79" s="125">
        <f t="shared" si="56"/>
        <v>0</v>
      </c>
      <c r="U79" s="125">
        <f t="shared" si="57"/>
        <v>0</v>
      </c>
      <c r="V79" s="125">
        <f t="shared" si="58"/>
        <v>0</v>
      </c>
      <c r="W79" s="125" t="e">
        <f t="shared" si="59"/>
        <v>#VALUE!</v>
      </c>
      <c r="X79" s="125" t="e">
        <f t="shared" si="60"/>
        <v>#VALUE!</v>
      </c>
      <c r="Y79" s="125" t="e">
        <f t="shared" si="61"/>
        <v>#VALUE!</v>
      </c>
      <c r="Z79" s="125">
        <f t="shared" si="62"/>
        <v>0</v>
      </c>
      <c r="AA79" s="125">
        <f t="shared" si="63"/>
        <v>0</v>
      </c>
      <c r="AB79" s="125">
        <f t="shared" si="64"/>
        <v>0</v>
      </c>
      <c r="AC79" s="125">
        <f t="shared" si="65"/>
        <v>0</v>
      </c>
      <c r="AD79" s="125">
        <f t="shared" si="66"/>
        <v>0</v>
      </c>
      <c r="AE79" s="125">
        <f t="shared" si="67"/>
        <v>0</v>
      </c>
      <c r="AF79" s="125" t="e">
        <f t="shared" si="68"/>
        <v>#VALUE!</v>
      </c>
      <c r="AG79" s="125" t="e">
        <f t="shared" si="69"/>
        <v>#VALUE!</v>
      </c>
      <c r="AH79" s="125" t="e">
        <f t="shared" si="70"/>
        <v>#VALUE!</v>
      </c>
      <c r="AI79" s="125">
        <f t="shared" si="71"/>
        <v>0</v>
      </c>
      <c r="AJ79" s="125">
        <f t="shared" si="72"/>
        <v>0</v>
      </c>
      <c r="AK79" s="125">
        <f t="shared" si="73"/>
        <v>0</v>
      </c>
      <c r="AL79" s="125">
        <f t="shared" si="74"/>
        <v>0</v>
      </c>
      <c r="AM79" s="125">
        <f t="shared" si="75"/>
        <v>0</v>
      </c>
      <c r="AN79" s="125">
        <f t="shared" si="76"/>
        <v>0</v>
      </c>
      <c r="AO79" s="125" t="e">
        <f t="shared" si="77"/>
        <v>#VALUE!</v>
      </c>
      <c r="AP79" s="125" t="e">
        <f t="shared" si="78"/>
        <v>#VALUE!</v>
      </c>
      <c r="AQ79" s="125" t="e">
        <f t="shared" si="79"/>
        <v>#VALUE!</v>
      </c>
      <c r="AR79" s="125">
        <f t="shared" si="80"/>
        <v>0</v>
      </c>
      <c r="AS79" s="125">
        <f t="shared" si="81"/>
        <v>0</v>
      </c>
      <c r="AT79" s="125">
        <f t="shared" si="82"/>
        <v>0</v>
      </c>
      <c r="AU79" s="125">
        <f t="shared" si="83"/>
        <v>0</v>
      </c>
      <c r="AV79" s="125">
        <f t="shared" si="84"/>
        <v>0</v>
      </c>
      <c r="AW79" s="125">
        <f t="shared" si="85"/>
        <v>0</v>
      </c>
      <c r="AX79" s="125" t="e">
        <f t="shared" si="86"/>
        <v>#VALUE!</v>
      </c>
      <c r="AY79" s="125" t="e">
        <f t="shared" si="87"/>
        <v>#VALUE!</v>
      </c>
      <c r="AZ79" s="125" t="e">
        <f t="shared" si="88"/>
        <v>#VALUE!</v>
      </c>
      <c r="BA79" s="125">
        <f t="shared" si="89"/>
        <v>0</v>
      </c>
      <c r="BB79" s="125">
        <f t="shared" si="90"/>
        <v>0</v>
      </c>
      <c r="BC79" s="125">
        <f t="shared" si="91"/>
        <v>0</v>
      </c>
      <c r="BD79" s="125">
        <f t="shared" si="92"/>
        <v>0</v>
      </c>
      <c r="BE79" s="125">
        <f t="shared" si="93"/>
        <v>0</v>
      </c>
      <c r="BF79" s="125">
        <f t="shared" si="94"/>
        <v>0</v>
      </c>
      <c r="BG79" s="125" t="e">
        <f t="shared" si="95"/>
        <v>#VALUE!</v>
      </c>
      <c r="BH79" s="125" t="e">
        <f t="shared" si="96"/>
        <v>#VALUE!</v>
      </c>
      <c r="BI79" s="125" t="e">
        <f t="shared" si="97"/>
        <v>#VALUE!</v>
      </c>
      <c r="BJ79" s="125">
        <f t="shared" si="98"/>
        <v>0</v>
      </c>
      <c r="BK79" s="125">
        <f t="shared" si="99"/>
        <v>0</v>
      </c>
      <c r="BL79" s="125">
        <f t="shared" si="100"/>
        <v>0</v>
      </c>
      <c r="BM79" s="125">
        <f t="shared" si="101"/>
        <v>0</v>
      </c>
      <c r="BN79" s="125">
        <f t="shared" si="102"/>
        <v>0</v>
      </c>
      <c r="BO79" s="125">
        <f t="shared" si="103"/>
        <v>0</v>
      </c>
      <c r="BP79" s="125" t="e">
        <f t="shared" si="104"/>
        <v>#VALUE!</v>
      </c>
      <c r="BQ79" s="125" t="e">
        <f t="shared" si="105"/>
        <v>#VALUE!</v>
      </c>
      <c r="BR79" s="125" t="e">
        <f t="shared" si="106"/>
        <v>#VALUE!</v>
      </c>
      <c r="BT79" s="125" t="e">
        <f t="shared" si="107"/>
        <v>#VALUE!</v>
      </c>
      <c r="BU79" s="125" t="e">
        <f t="shared" si="108"/>
        <v>#VALUE!</v>
      </c>
      <c r="BW79" s="125" t="e">
        <f t="shared" si="109"/>
        <v>#VALUE!</v>
      </c>
      <c r="BX79" s="125" t="e">
        <f t="shared" si="110"/>
        <v>#VALUE!</v>
      </c>
      <c r="BZ79" s="125" t="e">
        <f t="shared" si="111"/>
        <v>#VALUE!</v>
      </c>
      <c r="CA79" s="125" t="e">
        <f t="shared" si="112"/>
        <v>#VALUE!</v>
      </c>
      <c r="CC79" s="125" t="e">
        <f t="shared" si="113"/>
        <v>#VALUE!</v>
      </c>
      <c r="CD79" s="125" t="e">
        <f t="shared" si="114"/>
        <v>#VALUE!</v>
      </c>
      <c r="CJ79" s="176" t="e">
        <f t="shared" si="116"/>
        <v>#VALUE!</v>
      </c>
      <c r="CK79" s="176" t="e">
        <f t="shared" si="117"/>
        <v>#VALUE!</v>
      </c>
      <c r="CL79" s="176" t="e">
        <f t="shared" si="117"/>
        <v>#VALUE!</v>
      </c>
      <c r="CM79" s="176" t="e">
        <f t="shared" si="117"/>
        <v>#VALUE!</v>
      </c>
      <c r="CN79" s="176" t="e">
        <f t="shared" si="117"/>
        <v>#VALUE!</v>
      </c>
      <c r="CO79" s="176" t="e">
        <f t="shared" si="117"/>
        <v>#VALUE!</v>
      </c>
      <c r="CP79" s="176" t="e">
        <f t="shared" si="117"/>
        <v>#VALUE!</v>
      </c>
      <c r="CQ79" s="176" t="e">
        <f t="shared" si="117"/>
        <v>#VALUE!</v>
      </c>
      <c r="CR79" s="176" t="e">
        <f t="shared" si="117"/>
        <v>#VALUE!</v>
      </c>
      <c r="CS79" s="176" t="e">
        <f t="shared" si="117"/>
        <v>#VALUE!</v>
      </c>
      <c r="CT79" s="176" t="e">
        <f t="shared" si="117"/>
        <v>#VALUE!</v>
      </c>
      <c r="CU79" s="176" t="e">
        <f t="shared" si="117"/>
        <v>#VALUE!</v>
      </c>
      <c r="CV79" s="176" t="e">
        <f t="shared" si="117"/>
        <v>#VALUE!</v>
      </c>
      <c r="CW79" s="176" t="e">
        <f t="shared" si="117"/>
        <v>#VALUE!</v>
      </c>
      <c r="CX79" s="176" t="e">
        <f t="shared" si="117"/>
        <v>#VALUE!</v>
      </c>
    </row>
    <row r="80" spans="1:102" s="125" customFormat="1" ht="15" thickBot="1" x14ac:dyDescent="0.4">
      <c r="A80" s="140">
        <v>2034</v>
      </c>
      <c r="M80" s="174"/>
      <c r="Q80" s="125">
        <f t="shared" si="53"/>
        <v>0</v>
      </c>
      <c r="R80" s="174">
        <f t="shared" si="54"/>
        <v>0</v>
      </c>
      <c r="S80" s="125">
        <f t="shared" si="55"/>
        <v>0</v>
      </c>
      <c r="T80" s="125">
        <f t="shared" si="56"/>
        <v>0</v>
      </c>
      <c r="U80" s="125">
        <f t="shared" si="57"/>
        <v>0</v>
      </c>
      <c r="V80" s="125">
        <f t="shared" si="58"/>
        <v>0</v>
      </c>
      <c r="W80" s="125" t="e">
        <f t="shared" si="59"/>
        <v>#VALUE!</v>
      </c>
      <c r="X80" s="125" t="e">
        <f t="shared" si="60"/>
        <v>#VALUE!</v>
      </c>
      <c r="Y80" s="125" t="e">
        <f t="shared" si="61"/>
        <v>#VALUE!</v>
      </c>
      <c r="Z80" s="125">
        <f t="shared" si="62"/>
        <v>0</v>
      </c>
      <c r="AA80" s="125">
        <f t="shared" si="63"/>
        <v>0</v>
      </c>
      <c r="AB80" s="125">
        <f t="shared" si="64"/>
        <v>0</v>
      </c>
      <c r="AC80" s="125">
        <f t="shared" si="65"/>
        <v>0</v>
      </c>
      <c r="AD80" s="125">
        <f t="shared" si="66"/>
        <v>0</v>
      </c>
      <c r="AE80" s="125">
        <f t="shared" si="67"/>
        <v>0</v>
      </c>
      <c r="AF80" s="125" t="e">
        <f t="shared" si="68"/>
        <v>#VALUE!</v>
      </c>
      <c r="AG80" s="125" t="e">
        <f t="shared" si="69"/>
        <v>#VALUE!</v>
      </c>
      <c r="AH80" s="125" t="e">
        <f t="shared" si="70"/>
        <v>#VALUE!</v>
      </c>
      <c r="AI80" s="125">
        <f t="shared" si="71"/>
        <v>0</v>
      </c>
      <c r="AJ80" s="125">
        <f t="shared" si="72"/>
        <v>0</v>
      </c>
      <c r="AK80" s="125">
        <f t="shared" si="73"/>
        <v>0</v>
      </c>
      <c r="AL80" s="125">
        <f t="shared" si="74"/>
        <v>0</v>
      </c>
      <c r="AM80" s="125">
        <f t="shared" si="75"/>
        <v>0</v>
      </c>
      <c r="AN80" s="125">
        <f t="shared" si="76"/>
        <v>0</v>
      </c>
      <c r="AO80" s="125" t="e">
        <f t="shared" si="77"/>
        <v>#VALUE!</v>
      </c>
      <c r="AP80" s="125" t="e">
        <f t="shared" si="78"/>
        <v>#VALUE!</v>
      </c>
      <c r="AQ80" s="125" t="e">
        <f t="shared" si="79"/>
        <v>#VALUE!</v>
      </c>
      <c r="AR80" s="125">
        <f t="shared" si="80"/>
        <v>0</v>
      </c>
      <c r="AS80" s="125">
        <f t="shared" si="81"/>
        <v>0</v>
      </c>
      <c r="AT80" s="125">
        <f t="shared" si="82"/>
        <v>0</v>
      </c>
      <c r="AU80" s="125">
        <f t="shared" si="83"/>
        <v>0</v>
      </c>
      <c r="AV80" s="125">
        <f t="shared" si="84"/>
        <v>0</v>
      </c>
      <c r="AW80" s="125">
        <f t="shared" si="85"/>
        <v>0</v>
      </c>
      <c r="AX80" s="125" t="e">
        <f t="shared" si="86"/>
        <v>#VALUE!</v>
      </c>
      <c r="AY80" s="125" t="e">
        <f t="shared" si="87"/>
        <v>#VALUE!</v>
      </c>
      <c r="AZ80" s="125" t="e">
        <f t="shared" si="88"/>
        <v>#VALUE!</v>
      </c>
      <c r="BA80" s="125">
        <f t="shared" si="89"/>
        <v>0</v>
      </c>
      <c r="BB80" s="125">
        <f t="shared" si="90"/>
        <v>0</v>
      </c>
      <c r="BC80" s="125">
        <f t="shared" si="91"/>
        <v>0</v>
      </c>
      <c r="BD80" s="125">
        <f t="shared" si="92"/>
        <v>0</v>
      </c>
      <c r="BE80" s="125">
        <f t="shared" si="93"/>
        <v>0</v>
      </c>
      <c r="BF80" s="125">
        <f t="shared" si="94"/>
        <v>0</v>
      </c>
      <c r="BG80" s="125" t="e">
        <f t="shared" si="95"/>
        <v>#VALUE!</v>
      </c>
      <c r="BH80" s="125" t="e">
        <f t="shared" si="96"/>
        <v>#VALUE!</v>
      </c>
      <c r="BI80" s="125" t="e">
        <f t="shared" si="97"/>
        <v>#VALUE!</v>
      </c>
      <c r="BJ80" s="125">
        <f t="shared" si="98"/>
        <v>0</v>
      </c>
      <c r="BK80" s="125">
        <f t="shared" si="99"/>
        <v>0</v>
      </c>
      <c r="BL80" s="125">
        <f t="shared" si="100"/>
        <v>0</v>
      </c>
      <c r="BM80" s="125">
        <f t="shared" si="101"/>
        <v>0</v>
      </c>
      <c r="BN80" s="125">
        <f t="shared" si="102"/>
        <v>0</v>
      </c>
      <c r="BO80" s="125">
        <f t="shared" si="103"/>
        <v>0</v>
      </c>
      <c r="BP80" s="125" t="e">
        <f t="shared" si="104"/>
        <v>#VALUE!</v>
      </c>
      <c r="BQ80" s="125" t="e">
        <f t="shared" si="105"/>
        <v>#VALUE!</v>
      </c>
      <c r="BR80" s="125" t="e">
        <f t="shared" si="106"/>
        <v>#VALUE!</v>
      </c>
      <c r="BT80" s="125" t="e">
        <f t="shared" si="107"/>
        <v>#VALUE!</v>
      </c>
      <c r="BU80" s="125" t="e">
        <f t="shared" si="108"/>
        <v>#VALUE!</v>
      </c>
      <c r="BW80" s="125" t="e">
        <f t="shared" si="109"/>
        <v>#VALUE!</v>
      </c>
      <c r="BX80" s="125" t="e">
        <f t="shared" si="110"/>
        <v>#VALUE!</v>
      </c>
      <c r="BZ80" s="125" t="e">
        <f t="shared" si="111"/>
        <v>#VALUE!</v>
      </c>
      <c r="CA80" s="125" t="e">
        <f t="shared" si="112"/>
        <v>#VALUE!</v>
      </c>
      <c r="CC80" s="125" t="e">
        <f t="shared" si="113"/>
        <v>#VALUE!</v>
      </c>
      <c r="CD80" s="125" t="e">
        <f t="shared" si="114"/>
        <v>#VALUE!</v>
      </c>
      <c r="CJ80" s="176" t="e">
        <f t="shared" si="116"/>
        <v>#VALUE!</v>
      </c>
      <c r="CK80" s="176" t="e">
        <f t="shared" si="117"/>
        <v>#VALUE!</v>
      </c>
      <c r="CL80" s="176" t="e">
        <f t="shared" si="117"/>
        <v>#VALUE!</v>
      </c>
      <c r="CM80" s="176" t="e">
        <f t="shared" si="117"/>
        <v>#VALUE!</v>
      </c>
      <c r="CN80" s="176" t="e">
        <f t="shared" si="117"/>
        <v>#VALUE!</v>
      </c>
      <c r="CO80" s="176" t="e">
        <f t="shared" si="117"/>
        <v>#VALUE!</v>
      </c>
      <c r="CP80" s="176" t="e">
        <f t="shared" si="117"/>
        <v>#VALUE!</v>
      </c>
      <c r="CQ80" s="176" t="e">
        <f t="shared" si="117"/>
        <v>#VALUE!</v>
      </c>
      <c r="CR80" s="176" t="e">
        <f t="shared" si="117"/>
        <v>#VALUE!</v>
      </c>
      <c r="CS80" s="176" t="e">
        <f t="shared" si="117"/>
        <v>#VALUE!</v>
      </c>
      <c r="CT80" s="176" t="e">
        <f t="shared" si="117"/>
        <v>#VALUE!</v>
      </c>
      <c r="CU80" s="176" t="e">
        <f t="shared" si="117"/>
        <v>#VALUE!</v>
      </c>
      <c r="CV80" s="176" t="e">
        <f t="shared" si="117"/>
        <v>#VALUE!</v>
      </c>
      <c r="CW80" s="176" t="e">
        <f t="shared" si="117"/>
        <v>#VALUE!</v>
      </c>
      <c r="CX80" s="176" t="e">
        <f t="shared" si="117"/>
        <v>#VALUE!</v>
      </c>
    </row>
    <row r="81" spans="1:102" s="171" customFormat="1" ht="15" thickBot="1" x14ac:dyDescent="0.4">
      <c r="A81" s="170">
        <v>2035</v>
      </c>
      <c r="M81" s="177"/>
      <c r="Q81" s="171">
        <f t="shared" si="53"/>
        <v>0</v>
      </c>
      <c r="R81" s="177">
        <f t="shared" si="54"/>
        <v>0</v>
      </c>
      <c r="S81" s="171">
        <f t="shared" si="55"/>
        <v>0</v>
      </c>
      <c r="T81" s="171">
        <f t="shared" si="56"/>
        <v>0</v>
      </c>
      <c r="U81" s="171">
        <f t="shared" si="57"/>
        <v>0</v>
      </c>
      <c r="V81" s="171">
        <f t="shared" si="58"/>
        <v>0</v>
      </c>
      <c r="W81" s="171" t="e">
        <f t="shared" si="59"/>
        <v>#VALUE!</v>
      </c>
      <c r="X81" s="171" t="e">
        <f t="shared" si="60"/>
        <v>#VALUE!</v>
      </c>
      <c r="Y81" s="171" t="e">
        <f t="shared" si="61"/>
        <v>#VALUE!</v>
      </c>
      <c r="Z81" s="171">
        <f t="shared" si="62"/>
        <v>0</v>
      </c>
      <c r="AA81" s="171">
        <f t="shared" si="63"/>
        <v>0</v>
      </c>
      <c r="AB81" s="171">
        <f t="shared" si="64"/>
        <v>0</v>
      </c>
      <c r="AC81" s="171">
        <f t="shared" si="65"/>
        <v>0</v>
      </c>
      <c r="AD81" s="171">
        <f t="shared" si="66"/>
        <v>0</v>
      </c>
      <c r="AE81" s="171">
        <f t="shared" si="67"/>
        <v>0</v>
      </c>
      <c r="AF81" s="171" t="e">
        <f t="shared" si="68"/>
        <v>#VALUE!</v>
      </c>
      <c r="AG81" s="171" t="e">
        <f t="shared" si="69"/>
        <v>#VALUE!</v>
      </c>
      <c r="AH81" s="171" t="e">
        <f t="shared" si="70"/>
        <v>#VALUE!</v>
      </c>
      <c r="AI81" s="171">
        <f t="shared" si="71"/>
        <v>0</v>
      </c>
      <c r="AJ81" s="171">
        <f t="shared" si="72"/>
        <v>0</v>
      </c>
      <c r="AK81" s="171">
        <f t="shared" si="73"/>
        <v>0</v>
      </c>
      <c r="AL81" s="171">
        <f t="shared" si="74"/>
        <v>0</v>
      </c>
      <c r="AM81" s="171">
        <f t="shared" si="75"/>
        <v>0</v>
      </c>
      <c r="AN81" s="171">
        <f t="shared" si="76"/>
        <v>0</v>
      </c>
      <c r="AO81" s="171" t="e">
        <f t="shared" si="77"/>
        <v>#VALUE!</v>
      </c>
      <c r="AP81" s="171" t="e">
        <f t="shared" si="78"/>
        <v>#VALUE!</v>
      </c>
      <c r="AQ81" s="171" t="e">
        <f t="shared" si="79"/>
        <v>#VALUE!</v>
      </c>
      <c r="AR81" s="171">
        <f t="shared" si="80"/>
        <v>0</v>
      </c>
      <c r="AS81" s="171">
        <f t="shared" si="81"/>
        <v>0</v>
      </c>
      <c r="AT81" s="171">
        <f t="shared" si="82"/>
        <v>0</v>
      </c>
      <c r="AU81" s="171">
        <f t="shared" si="83"/>
        <v>0</v>
      </c>
      <c r="AV81" s="171">
        <f t="shared" si="84"/>
        <v>0</v>
      </c>
      <c r="AW81" s="171">
        <f t="shared" si="85"/>
        <v>0</v>
      </c>
      <c r="AX81" s="171" t="e">
        <f t="shared" si="86"/>
        <v>#VALUE!</v>
      </c>
      <c r="AY81" s="171" t="e">
        <f t="shared" si="87"/>
        <v>#VALUE!</v>
      </c>
      <c r="AZ81" s="171" t="e">
        <f t="shared" si="88"/>
        <v>#VALUE!</v>
      </c>
      <c r="BA81" s="171">
        <f t="shared" si="89"/>
        <v>0</v>
      </c>
      <c r="BB81" s="171">
        <f t="shared" si="90"/>
        <v>0</v>
      </c>
      <c r="BC81" s="171">
        <f t="shared" si="91"/>
        <v>0</v>
      </c>
      <c r="BD81" s="171">
        <f t="shared" si="92"/>
        <v>0</v>
      </c>
      <c r="BE81" s="171">
        <f t="shared" si="93"/>
        <v>0</v>
      </c>
      <c r="BF81" s="171">
        <f t="shared" si="94"/>
        <v>0</v>
      </c>
      <c r="BG81" s="171" t="e">
        <f t="shared" si="95"/>
        <v>#VALUE!</v>
      </c>
      <c r="BH81" s="171" t="e">
        <f t="shared" si="96"/>
        <v>#VALUE!</v>
      </c>
      <c r="BI81" s="171" t="e">
        <f t="shared" si="97"/>
        <v>#VALUE!</v>
      </c>
      <c r="BJ81" s="171">
        <f t="shared" si="98"/>
        <v>0</v>
      </c>
      <c r="BK81" s="171">
        <f t="shared" si="99"/>
        <v>0</v>
      </c>
      <c r="BL81" s="171">
        <f t="shared" si="100"/>
        <v>0</v>
      </c>
      <c r="BM81" s="171">
        <f t="shared" si="101"/>
        <v>0</v>
      </c>
      <c r="BN81" s="171">
        <f t="shared" si="102"/>
        <v>0</v>
      </c>
      <c r="BO81" s="171">
        <f t="shared" si="103"/>
        <v>0</v>
      </c>
      <c r="BP81" s="171" t="e">
        <f t="shared" si="104"/>
        <v>#VALUE!</v>
      </c>
      <c r="BQ81" s="171" t="e">
        <f t="shared" si="105"/>
        <v>#VALUE!</v>
      </c>
      <c r="BR81" s="171" t="e">
        <f t="shared" si="106"/>
        <v>#VALUE!</v>
      </c>
      <c r="BT81" s="171" t="e">
        <f t="shared" si="107"/>
        <v>#VALUE!</v>
      </c>
      <c r="BU81" s="171" t="e">
        <f t="shared" si="108"/>
        <v>#VALUE!</v>
      </c>
      <c r="BW81" s="171" t="e">
        <f t="shared" si="109"/>
        <v>#VALUE!</v>
      </c>
      <c r="BX81" s="171" t="e">
        <f t="shared" si="110"/>
        <v>#VALUE!</v>
      </c>
      <c r="BZ81" s="171" t="e">
        <f t="shared" si="111"/>
        <v>#VALUE!</v>
      </c>
      <c r="CA81" s="171" t="e">
        <f t="shared" si="112"/>
        <v>#VALUE!</v>
      </c>
      <c r="CC81" s="171" t="e">
        <f t="shared" si="113"/>
        <v>#VALUE!</v>
      </c>
      <c r="CD81" s="171" t="e">
        <f t="shared" si="114"/>
        <v>#VALUE!</v>
      </c>
      <c r="CJ81" s="178" t="e">
        <f t="shared" si="116"/>
        <v>#VALUE!</v>
      </c>
      <c r="CK81" s="178" t="e">
        <f t="shared" si="117"/>
        <v>#VALUE!</v>
      </c>
      <c r="CL81" s="178" t="e">
        <f t="shared" si="117"/>
        <v>#VALUE!</v>
      </c>
      <c r="CM81" s="178" t="e">
        <f t="shared" si="117"/>
        <v>#VALUE!</v>
      </c>
      <c r="CN81" s="178" t="e">
        <f t="shared" si="117"/>
        <v>#VALUE!</v>
      </c>
      <c r="CO81" s="178" t="e">
        <f t="shared" si="117"/>
        <v>#VALUE!</v>
      </c>
      <c r="CP81" s="178" t="e">
        <f t="shared" si="117"/>
        <v>#VALUE!</v>
      </c>
      <c r="CQ81" s="178" t="e">
        <f t="shared" si="117"/>
        <v>#VALUE!</v>
      </c>
      <c r="CR81" s="178" t="e">
        <f t="shared" si="117"/>
        <v>#VALUE!</v>
      </c>
      <c r="CS81" s="178" t="e">
        <f t="shared" si="117"/>
        <v>#VALUE!</v>
      </c>
      <c r="CT81" s="178" t="e">
        <f t="shared" si="117"/>
        <v>#VALUE!</v>
      </c>
      <c r="CU81" s="178" t="e">
        <f t="shared" si="117"/>
        <v>#VALUE!</v>
      </c>
      <c r="CV81" s="178" t="e">
        <f t="shared" si="117"/>
        <v>#VALUE!</v>
      </c>
      <c r="CW81" s="178" t="e">
        <f t="shared" si="117"/>
        <v>#VALUE!</v>
      </c>
      <c r="CX81" s="178" t="e">
        <f t="shared" si="117"/>
        <v>#VALUE!</v>
      </c>
    </row>
    <row r="82" spans="1:102" s="125" customFormat="1" x14ac:dyDescent="0.35">
      <c r="A82" s="140">
        <v>2036</v>
      </c>
      <c r="M82" s="174"/>
      <c r="Q82" s="125">
        <f t="shared" si="53"/>
        <v>0</v>
      </c>
      <c r="R82" s="174">
        <f t="shared" si="54"/>
        <v>0</v>
      </c>
      <c r="S82" s="125">
        <f t="shared" si="55"/>
        <v>0</v>
      </c>
      <c r="T82" s="125">
        <f t="shared" si="56"/>
        <v>0</v>
      </c>
      <c r="U82" s="125">
        <f t="shared" si="57"/>
        <v>0</v>
      </c>
      <c r="V82" s="125">
        <f t="shared" si="58"/>
        <v>0</v>
      </c>
      <c r="W82" s="125" t="e">
        <f t="shared" si="59"/>
        <v>#VALUE!</v>
      </c>
      <c r="X82" s="125" t="e">
        <f t="shared" si="60"/>
        <v>#VALUE!</v>
      </c>
      <c r="Y82" s="125" t="e">
        <f t="shared" si="61"/>
        <v>#VALUE!</v>
      </c>
      <c r="Z82" s="125">
        <f t="shared" si="62"/>
        <v>0</v>
      </c>
      <c r="AA82" s="125">
        <f t="shared" si="63"/>
        <v>0</v>
      </c>
      <c r="AB82" s="125">
        <f t="shared" si="64"/>
        <v>0</v>
      </c>
      <c r="AC82" s="125">
        <f t="shared" si="65"/>
        <v>0</v>
      </c>
      <c r="AD82" s="125">
        <f t="shared" si="66"/>
        <v>0</v>
      </c>
      <c r="AE82" s="125">
        <f t="shared" si="67"/>
        <v>0</v>
      </c>
      <c r="AF82" s="125" t="e">
        <f t="shared" si="68"/>
        <v>#VALUE!</v>
      </c>
      <c r="AG82" s="125" t="e">
        <f t="shared" si="69"/>
        <v>#VALUE!</v>
      </c>
      <c r="AH82" s="125" t="e">
        <f t="shared" si="70"/>
        <v>#VALUE!</v>
      </c>
      <c r="AI82" s="125">
        <f t="shared" si="71"/>
        <v>0</v>
      </c>
      <c r="AJ82" s="125">
        <f t="shared" si="72"/>
        <v>0</v>
      </c>
      <c r="AK82" s="125">
        <f t="shared" si="73"/>
        <v>0</v>
      </c>
      <c r="AL82" s="125">
        <f t="shared" si="74"/>
        <v>0</v>
      </c>
      <c r="AM82" s="125">
        <f t="shared" si="75"/>
        <v>0</v>
      </c>
      <c r="AN82" s="125">
        <f t="shared" si="76"/>
        <v>0</v>
      </c>
      <c r="AO82" s="125" t="e">
        <f t="shared" si="77"/>
        <v>#VALUE!</v>
      </c>
      <c r="AP82" s="125" t="e">
        <f t="shared" si="78"/>
        <v>#VALUE!</v>
      </c>
      <c r="AQ82" s="125" t="e">
        <f t="shared" si="79"/>
        <v>#VALUE!</v>
      </c>
      <c r="AR82" s="125">
        <f t="shared" si="80"/>
        <v>0</v>
      </c>
      <c r="AS82" s="125">
        <f t="shared" si="81"/>
        <v>0</v>
      </c>
      <c r="AT82" s="125">
        <f t="shared" si="82"/>
        <v>0</v>
      </c>
      <c r="AU82" s="125">
        <f t="shared" si="83"/>
        <v>0</v>
      </c>
      <c r="AV82" s="125">
        <f t="shared" si="84"/>
        <v>0</v>
      </c>
      <c r="AW82" s="125">
        <f t="shared" si="85"/>
        <v>0</v>
      </c>
      <c r="AX82" s="125" t="e">
        <f t="shared" si="86"/>
        <v>#VALUE!</v>
      </c>
      <c r="AY82" s="125" t="e">
        <f t="shared" si="87"/>
        <v>#VALUE!</v>
      </c>
      <c r="AZ82" s="125" t="e">
        <f t="shared" si="88"/>
        <v>#VALUE!</v>
      </c>
      <c r="BA82" s="125">
        <f t="shared" si="89"/>
        <v>0</v>
      </c>
      <c r="BB82" s="125">
        <f t="shared" si="90"/>
        <v>0</v>
      </c>
      <c r="BC82" s="125">
        <f t="shared" si="91"/>
        <v>0</v>
      </c>
      <c r="BD82" s="125">
        <f t="shared" si="92"/>
        <v>0</v>
      </c>
      <c r="BE82" s="125">
        <f t="shared" si="93"/>
        <v>0</v>
      </c>
      <c r="BF82" s="125">
        <f t="shared" si="94"/>
        <v>0</v>
      </c>
      <c r="BG82" s="125" t="e">
        <f t="shared" si="95"/>
        <v>#VALUE!</v>
      </c>
      <c r="BH82" s="125" t="e">
        <f t="shared" si="96"/>
        <v>#VALUE!</v>
      </c>
      <c r="BI82" s="125" t="e">
        <f t="shared" si="97"/>
        <v>#VALUE!</v>
      </c>
      <c r="BJ82" s="125">
        <f t="shared" si="98"/>
        <v>0</v>
      </c>
      <c r="BK82" s="125">
        <f t="shared" si="99"/>
        <v>0</v>
      </c>
      <c r="BL82" s="125">
        <f t="shared" si="100"/>
        <v>0</v>
      </c>
      <c r="BM82" s="125">
        <f t="shared" si="101"/>
        <v>0</v>
      </c>
      <c r="BN82" s="125">
        <f t="shared" si="102"/>
        <v>0</v>
      </c>
      <c r="BO82" s="125">
        <f t="shared" si="103"/>
        <v>0</v>
      </c>
      <c r="BP82" s="125" t="e">
        <f t="shared" si="104"/>
        <v>#VALUE!</v>
      </c>
      <c r="BQ82" s="125" t="e">
        <f t="shared" si="105"/>
        <v>#VALUE!</v>
      </c>
      <c r="BR82" s="125" t="e">
        <f t="shared" si="106"/>
        <v>#VALUE!</v>
      </c>
      <c r="BT82" s="125" t="e">
        <f t="shared" si="107"/>
        <v>#VALUE!</v>
      </c>
      <c r="BU82" s="125" t="e">
        <f t="shared" si="108"/>
        <v>#VALUE!</v>
      </c>
      <c r="BW82" s="125" t="e">
        <f t="shared" si="109"/>
        <v>#VALUE!</v>
      </c>
      <c r="BX82" s="125" t="e">
        <f t="shared" si="110"/>
        <v>#VALUE!</v>
      </c>
      <c r="BZ82" s="125" t="e">
        <f t="shared" si="111"/>
        <v>#VALUE!</v>
      </c>
      <c r="CA82" s="125" t="e">
        <f t="shared" si="112"/>
        <v>#VALUE!</v>
      </c>
      <c r="CC82" s="125" t="e">
        <f t="shared" si="113"/>
        <v>#VALUE!</v>
      </c>
      <c r="CD82" s="125" t="e">
        <f t="shared" si="114"/>
        <v>#VALUE!</v>
      </c>
      <c r="CJ82" s="176" t="e">
        <f t="shared" si="116"/>
        <v>#VALUE!</v>
      </c>
      <c r="CK82" s="176" t="e">
        <f t="shared" si="117"/>
        <v>#VALUE!</v>
      </c>
      <c r="CL82" s="176" t="e">
        <f t="shared" si="117"/>
        <v>#VALUE!</v>
      </c>
      <c r="CM82" s="176" t="e">
        <f t="shared" si="117"/>
        <v>#VALUE!</v>
      </c>
      <c r="CN82" s="176" t="e">
        <f t="shared" si="117"/>
        <v>#VALUE!</v>
      </c>
      <c r="CO82" s="176" t="e">
        <f t="shared" si="117"/>
        <v>#VALUE!</v>
      </c>
      <c r="CP82" s="176" t="e">
        <f t="shared" si="117"/>
        <v>#VALUE!</v>
      </c>
      <c r="CQ82" s="176" t="e">
        <f t="shared" si="117"/>
        <v>#VALUE!</v>
      </c>
      <c r="CR82" s="176" t="e">
        <f t="shared" si="117"/>
        <v>#VALUE!</v>
      </c>
      <c r="CS82" s="176" t="e">
        <f t="shared" si="117"/>
        <v>#VALUE!</v>
      </c>
      <c r="CT82" s="176" t="e">
        <f t="shared" si="117"/>
        <v>#VALUE!</v>
      </c>
      <c r="CU82" s="176" t="e">
        <f t="shared" si="117"/>
        <v>#VALUE!</v>
      </c>
      <c r="CV82" s="176" t="e">
        <f t="shared" si="117"/>
        <v>#VALUE!</v>
      </c>
      <c r="CW82" s="176" t="e">
        <f t="shared" si="117"/>
        <v>#VALUE!</v>
      </c>
      <c r="CX82" s="176" t="e">
        <f t="shared" si="117"/>
        <v>#VALUE!</v>
      </c>
    </row>
    <row r="83" spans="1:102" s="125" customFormat="1" x14ac:dyDescent="0.35">
      <c r="A83" s="140">
        <v>2037</v>
      </c>
      <c r="M83" s="174"/>
      <c r="Q83" s="125">
        <f t="shared" si="53"/>
        <v>0</v>
      </c>
      <c r="R83" s="174">
        <f t="shared" si="54"/>
        <v>0</v>
      </c>
      <c r="S83" s="125">
        <f t="shared" si="55"/>
        <v>0</v>
      </c>
      <c r="T83" s="125">
        <f t="shared" si="56"/>
        <v>0</v>
      </c>
      <c r="U83" s="125">
        <f t="shared" si="57"/>
        <v>0</v>
      </c>
      <c r="V83" s="125">
        <f t="shared" si="58"/>
        <v>0</v>
      </c>
      <c r="W83" s="125" t="e">
        <f t="shared" si="59"/>
        <v>#VALUE!</v>
      </c>
      <c r="X83" s="125" t="e">
        <f t="shared" si="60"/>
        <v>#VALUE!</v>
      </c>
      <c r="Y83" s="125" t="e">
        <f t="shared" si="61"/>
        <v>#VALUE!</v>
      </c>
      <c r="Z83" s="125">
        <f t="shared" si="62"/>
        <v>0</v>
      </c>
      <c r="AA83" s="125">
        <f t="shared" si="63"/>
        <v>0</v>
      </c>
      <c r="AB83" s="125">
        <f t="shared" si="64"/>
        <v>0</v>
      </c>
      <c r="AC83" s="125">
        <f t="shared" si="65"/>
        <v>0</v>
      </c>
      <c r="AD83" s="125">
        <f t="shared" si="66"/>
        <v>0</v>
      </c>
      <c r="AE83" s="125">
        <f t="shared" si="67"/>
        <v>0</v>
      </c>
      <c r="AF83" s="125" t="e">
        <f t="shared" si="68"/>
        <v>#VALUE!</v>
      </c>
      <c r="AG83" s="125" t="e">
        <f t="shared" si="69"/>
        <v>#VALUE!</v>
      </c>
      <c r="AH83" s="125" t="e">
        <f t="shared" si="70"/>
        <v>#VALUE!</v>
      </c>
      <c r="AI83" s="125">
        <f t="shared" si="71"/>
        <v>0</v>
      </c>
      <c r="AJ83" s="125">
        <f t="shared" si="72"/>
        <v>0</v>
      </c>
      <c r="AK83" s="125">
        <f t="shared" si="73"/>
        <v>0</v>
      </c>
      <c r="AL83" s="125">
        <f t="shared" si="74"/>
        <v>0</v>
      </c>
      <c r="AM83" s="125">
        <f t="shared" si="75"/>
        <v>0</v>
      </c>
      <c r="AN83" s="125">
        <f t="shared" si="76"/>
        <v>0</v>
      </c>
      <c r="AO83" s="125" t="e">
        <f t="shared" si="77"/>
        <v>#VALUE!</v>
      </c>
      <c r="AP83" s="125" t="e">
        <f t="shared" si="78"/>
        <v>#VALUE!</v>
      </c>
      <c r="AQ83" s="125" t="e">
        <f t="shared" si="79"/>
        <v>#VALUE!</v>
      </c>
      <c r="AR83" s="125">
        <f t="shared" si="80"/>
        <v>0</v>
      </c>
      <c r="AS83" s="125">
        <f t="shared" si="81"/>
        <v>0</v>
      </c>
      <c r="AT83" s="125">
        <f t="shared" si="82"/>
        <v>0</v>
      </c>
      <c r="AU83" s="125">
        <f t="shared" si="83"/>
        <v>0</v>
      </c>
      <c r="AV83" s="125">
        <f t="shared" si="84"/>
        <v>0</v>
      </c>
      <c r="AW83" s="125">
        <f t="shared" si="85"/>
        <v>0</v>
      </c>
      <c r="AX83" s="125" t="e">
        <f t="shared" si="86"/>
        <v>#VALUE!</v>
      </c>
      <c r="AY83" s="125" t="e">
        <f t="shared" si="87"/>
        <v>#VALUE!</v>
      </c>
      <c r="AZ83" s="125" t="e">
        <f t="shared" si="88"/>
        <v>#VALUE!</v>
      </c>
      <c r="BA83" s="125">
        <f t="shared" si="89"/>
        <v>0</v>
      </c>
      <c r="BB83" s="125">
        <f t="shared" si="90"/>
        <v>0</v>
      </c>
      <c r="BC83" s="125">
        <f t="shared" si="91"/>
        <v>0</v>
      </c>
      <c r="BD83" s="125">
        <f t="shared" si="92"/>
        <v>0</v>
      </c>
      <c r="BE83" s="125">
        <f t="shared" si="93"/>
        <v>0</v>
      </c>
      <c r="BF83" s="125">
        <f t="shared" si="94"/>
        <v>0</v>
      </c>
      <c r="BG83" s="125" t="e">
        <f t="shared" si="95"/>
        <v>#VALUE!</v>
      </c>
      <c r="BH83" s="125" t="e">
        <f t="shared" si="96"/>
        <v>#VALUE!</v>
      </c>
      <c r="BI83" s="125" t="e">
        <f t="shared" si="97"/>
        <v>#VALUE!</v>
      </c>
      <c r="BJ83" s="125">
        <f t="shared" si="98"/>
        <v>0</v>
      </c>
      <c r="BK83" s="125">
        <f t="shared" si="99"/>
        <v>0</v>
      </c>
      <c r="BL83" s="125">
        <f t="shared" si="100"/>
        <v>0</v>
      </c>
      <c r="BM83" s="125">
        <f t="shared" si="101"/>
        <v>0</v>
      </c>
      <c r="BN83" s="125">
        <f t="shared" si="102"/>
        <v>0</v>
      </c>
      <c r="BO83" s="125">
        <f t="shared" si="103"/>
        <v>0</v>
      </c>
      <c r="BP83" s="125" t="e">
        <f t="shared" si="104"/>
        <v>#VALUE!</v>
      </c>
      <c r="BQ83" s="125" t="e">
        <f t="shared" si="105"/>
        <v>#VALUE!</v>
      </c>
      <c r="BR83" s="125" t="e">
        <f t="shared" si="106"/>
        <v>#VALUE!</v>
      </c>
      <c r="BT83" s="125" t="e">
        <f t="shared" si="107"/>
        <v>#VALUE!</v>
      </c>
      <c r="BU83" s="125" t="e">
        <f t="shared" si="108"/>
        <v>#VALUE!</v>
      </c>
      <c r="BW83" s="125" t="e">
        <f t="shared" si="109"/>
        <v>#VALUE!</v>
      </c>
      <c r="BX83" s="125" t="e">
        <f t="shared" si="110"/>
        <v>#VALUE!</v>
      </c>
      <c r="BZ83" s="125" t="e">
        <f t="shared" si="111"/>
        <v>#VALUE!</v>
      </c>
      <c r="CA83" s="125" t="e">
        <f t="shared" si="112"/>
        <v>#VALUE!</v>
      </c>
      <c r="CC83" s="125" t="e">
        <f t="shared" si="113"/>
        <v>#VALUE!</v>
      </c>
      <c r="CD83" s="125" t="e">
        <f t="shared" si="114"/>
        <v>#VALUE!</v>
      </c>
      <c r="CJ83" s="176" t="e">
        <f t="shared" si="116"/>
        <v>#VALUE!</v>
      </c>
      <c r="CK83" s="176" t="e">
        <f t="shared" si="117"/>
        <v>#VALUE!</v>
      </c>
      <c r="CL83" s="176" t="e">
        <f t="shared" si="117"/>
        <v>#VALUE!</v>
      </c>
      <c r="CM83" s="176" t="e">
        <f t="shared" si="117"/>
        <v>#VALUE!</v>
      </c>
      <c r="CN83" s="176" t="e">
        <f t="shared" si="117"/>
        <v>#VALUE!</v>
      </c>
      <c r="CO83" s="176" t="e">
        <f t="shared" si="117"/>
        <v>#VALUE!</v>
      </c>
      <c r="CP83" s="176" t="e">
        <f t="shared" si="117"/>
        <v>#VALUE!</v>
      </c>
      <c r="CQ83" s="176" t="e">
        <f t="shared" si="117"/>
        <v>#VALUE!</v>
      </c>
      <c r="CR83" s="176" t="e">
        <f t="shared" si="117"/>
        <v>#VALUE!</v>
      </c>
      <c r="CS83" s="176" t="e">
        <f t="shared" si="117"/>
        <v>#VALUE!</v>
      </c>
      <c r="CT83" s="176" t="e">
        <f t="shared" si="117"/>
        <v>#VALUE!</v>
      </c>
      <c r="CU83" s="176" t="e">
        <f t="shared" si="117"/>
        <v>#VALUE!</v>
      </c>
      <c r="CV83" s="176" t="e">
        <f t="shared" si="117"/>
        <v>#VALUE!</v>
      </c>
      <c r="CW83" s="176" t="e">
        <f t="shared" si="117"/>
        <v>#VALUE!</v>
      </c>
      <c r="CX83" s="176" t="e">
        <f t="shared" si="117"/>
        <v>#VALUE!</v>
      </c>
    </row>
    <row r="84" spans="1:102" s="125" customFormat="1" x14ac:dyDescent="0.35">
      <c r="A84" s="140">
        <v>2038</v>
      </c>
      <c r="M84" s="174"/>
      <c r="Q84" s="125">
        <f t="shared" si="53"/>
        <v>0</v>
      </c>
      <c r="R84" s="174">
        <f t="shared" si="54"/>
        <v>0</v>
      </c>
      <c r="S84" s="125">
        <f t="shared" si="55"/>
        <v>0</v>
      </c>
      <c r="T84" s="125">
        <f t="shared" si="56"/>
        <v>0</v>
      </c>
      <c r="U84" s="125">
        <f t="shared" si="57"/>
        <v>0</v>
      </c>
      <c r="V84" s="125">
        <f t="shared" si="58"/>
        <v>0</v>
      </c>
      <c r="W84" s="125" t="e">
        <f t="shared" si="59"/>
        <v>#VALUE!</v>
      </c>
      <c r="X84" s="125" t="e">
        <f t="shared" si="60"/>
        <v>#VALUE!</v>
      </c>
      <c r="Y84" s="125" t="e">
        <f t="shared" si="61"/>
        <v>#VALUE!</v>
      </c>
      <c r="Z84" s="125">
        <f t="shared" si="62"/>
        <v>0</v>
      </c>
      <c r="AA84" s="125">
        <f t="shared" si="63"/>
        <v>0</v>
      </c>
      <c r="AB84" s="125">
        <f t="shared" si="64"/>
        <v>0</v>
      </c>
      <c r="AC84" s="125">
        <f t="shared" si="65"/>
        <v>0</v>
      </c>
      <c r="AD84" s="125">
        <f t="shared" si="66"/>
        <v>0</v>
      </c>
      <c r="AE84" s="125">
        <f t="shared" si="67"/>
        <v>0</v>
      </c>
      <c r="AF84" s="125" t="e">
        <f t="shared" si="68"/>
        <v>#VALUE!</v>
      </c>
      <c r="AG84" s="125" t="e">
        <f t="shared" si="69"/>
        <v>#VALUE!</v>
      </c>
      <c r="AH84" s="125" t="e">
        <f t="shared" si="70"/>
        <v>#VALUE!</v>
      </c>
      <c r="AI84" s="125">
        <f t="shared" si="71"/>
        <v>0</v>
      </c>
      <c r="AJ84" s="125">
        <f t="shared" si="72"/>
        <v>0</v>
      </c>
      <c r="AK84" s="125">
        <f t="shared" si="73"/>
        <v>0</v>
      </c>
      <c r="AL84" s="125">
        <f t="shared" si="74"/>
        <v>0</v>
      </c>
      <c r="AM84" s="125">
        <f t="shared" si="75"/>
        <v>0</v>
      </c>
      <c r="AN84" s="125">
        <f t="shared" si="76"/>
        <v>0</v>
      </c>
      <c r="AO84" s="125" t="e">
        <f t="shared" si="77"/>
        <v>#VALUE!</v>
      </c>
      <c r="AP84" s="125" t="e">
        <f t="shared" si="78"/>
        <v>#VALUE!</v>
      </c>
      <c r="AQ84" s="125" t="e">
        <f t="shared" si="79"/>
        <v>#VALUE!</v>
      </c>
      <c r="AR84" s="125">
        <f t="shared" si="80"/>
        <v>0</v>
      </c>
      <c r="AS84" s="125">
        <f t="shared" si="81"/>
        <v>0</v>
      </c>
      <c r="AT84" s="125">
        <f t="shared" si="82"/>
        <v>0</v>
      </c>
      <c r="AU84" s="125">
        <f t="shared" si="83"/>
        <v>0</v>
      </c>
      <c r="AV84" s="125">
        <f t="shared" si="84"/>
        <v>0</v>
      </c>
      <c r="AW84" s="125">
        <f t="shared" si="85"/>
        <v>0</v>
      </c>
      <c r="AX84" s="125" t="e">
        <f t="shared" si="86"/>
        <v>#VALUE!</v>
      </c>
      <c r="AY84" s="125" t="e">
        <f t="shared" si="87"/>
        <v>#VALUE!</v>
      </c>
      <c r="AZ84" s="125" t="e">
        <f t="shared" si="88"/>
        <v>#VALUE!</v>
      </c>
      <c r="BA84" s="125">
        <f t="shared" si="89"/>
        <v>0</v>
      </c>
      <c r="BB84" s="125">
        <f t="shared" si="90"/>
        <v>0</v>
      </c>
      <c r="BC84" s="125">
        <f t="shared" si="91"/>
        <v>0</v>
      </c>
      <c r="BD84" s="125">
        <f t="shared" si="92"/>
        <v>0</v>
      </c>
      <c r="BE84" s="125">
        <f t="shared" si="93"/>
        <v>0</v>
      </c>
      <c r="BF84" s="125">
        <f t="shared" si="94"/>
        <v>0</v>
      </c>
      <c r="BG84" s="125" t="e">
        <f t="shared" si="95"/>
        <v>#VALUE!</v>
      </c>
      <c r="BH84" s="125" t="e">
        <f t="shared" si="96"/>
        <v>#VALUE!</v>
      </c>
      <c r="BI84" s="125" t="e">
        <f t="shared" si="97"/>
        <v>#VALUE!</v>
      </c>
      <c r="BJ84" s="125">
        <f t="shared" si="98"/>
        <v>0</v>
      </c>
      <c r="BK84" s="125">
        <f t="shared" si="99"/>
        <v>0</v>
      </c>
      <c r="BL84" s="125">
        <f t="shared" si="100"/>
        <v>0</v>
      </c>
      <c r="BM84" s="125">
        <f t="shared" si="101"/>
        <v>0</v>
      </c>
      <c r="BN84" s="125">
        <f t="shared" si="102"/>
        <v>0</v>
      </c>
      <c r="BO84" s="125">
        <f t="shared" si="103"/>
        <v>0</v>
      </c>
      <c r="BP84" s="125" t="e">
        <f t="shared" si="104"/>
        <v>#VALUE!</v>
      </c>
      <c r="BQ84" s="125" t="e">
        <f t="shared" si="105"/>
        <v>#VALUE!</v>
      </c>
      <c r="BR84" s="125" t="e">
        <f t="shared" si="106"/>
        <v>#VALUE!</v>
      </c>
      <c r="BT84" s="125" t="e">
        <f t="shared" si="107"/>
        <v>#VALUE!</v>
      </c>
      <c r="BU84" s="125" t="e">
        <f t="shared" si="108"/>
        <v>#VALUE!</v>
      </c>
      <c r="BW84" s="125" t="e">
        <f t="shared" si="109"/>
        <v>#VALUE!</v>
      </c>
      <c r="BX84" s="125" t="e">
        <f t="shared" si="110"/>
        <v>#VALUE!</v>
      </c>
      <c r="BZ84" s="125" t="e">
        <f t="shared" si="111"/>
        <v>#VALUE!</v>
      </c>
      <c r="CA84" s="125" t="e">
        <f t="shared" si="112"/>
        <v>#VALUE!</v>
      </c>
      <c r="CC84" s="125" t="e">
        <f t="shared" si="113"/>
        <v>#VALUE!</v>
      </c>
      <c r="CD84" s="125" t="e">
        <f t="shared" si="114"/>
        <v>#VALUE!</v>
      </c>
      <c r="CJ84" s="176" t="e">
        <f t="shared" si="116"/>
        <v>#VALUE!</v>
      </c>
      <c r="CK84" s="176" t="e">
        <f t="shared" si="117"/>
        <v>#VALUE!</v>
      </c>
      <c r="CL84" s="176" t="e">
        <f t="shared" si="117"/>
        <v>#VALUE!</v>
      </c>
      <c r="CM84" s="176" t="e">
        <f t="shared" si="117"/>
        <v>#VALUE!</v>
      </c>
      <c r="CN84" s="176" t="e">
        <f t="shared" si="117"/>
        <v>#VALUE!</v>
      </c>
      <c r="CO84" s="176" t="e">
        <f t="shared" si="117"/>
        <v>#VALUE!</v>
      </c>
      <c r="CP84" s="176" t="e">
        <f t="shared" si="117"/>
        <v>#VALUE!</v>
      </c>
      <c r="CQ84" s="176" t="e">
        <f t="shared" si="117"/>
        <v>#VALUE!</v>
      </c>
      <c r="CR84" s="176" t="e">
        <f t="shared" si="117"/>
        <v>#VALUE!</v>
      </c>
      <c r="CS84" s="176" t="e">
        <f t="shared" si="117"/>
        <v>#VALUE!</v>
      </c>
      <c r="CT84" s="176" t="e">
        <f t="shared" si="117"/>
        <v>#VALUE!</v>
      </c>
      <c r="CU84" s="176" t="e">
        <f t="shared" si="117"/>
        <v>#VALUE!</v>
      </c>
      <c r="CV84" s="176" t="e">
        <f t="shared" si="117"/>
        <v>#VALUE!</v>
      </c>
      <c r="CW84" s="176" t="e">
        <f t="shared" si="117"/>
        <v>#VALUE!</v>
      </c>
      <c r="CX84" s="176" t="e">
        <f t="shared" si="117"/>
        <v>#VALUE!</v>
      </c>
    </row>
    <row r="85" spans="1:102" s="125" customFormat="1" x14ac:dyDescent="0.35">
      <c r="A85" s="140">
        <v>2039</v>
      </c>
      <c r="M85" s="174"/>
      <c r="Q85" s="125">
        <f t="shared" si="53"/>
        <v>0</v>
      </c>
      <c r="R85" s="174">
        <f t="shared" si="54"/>
        <v>0</v>
      </c>
      <c r="S85" s="125">
        <f t="shared" si="55"/>
        <v>0</v>
      </c>
      <c r="T85" s="125">
        <f t="shared" si="56"/>
        <v>0</v>
      </c>
      <c r="U85" s="125">
        <f t="shared" si="57"/>
        <v>0</v>
      </c>
      <c r="V85" s="125">
        <f t="shared" si="58"/>
        <v>0</v>
      </c>
      <c r="W85" s="125" t="e">
        <f t="shared" si="59"/>
        <v>#VALUE!</v>
      </c>
      <c r="X85" s="125" t="e">
        <f t="shared" si="60"/>
        <v>#VALUE!</v>
      </c>
      <c r="Y85" s="125" t="e">
        <f t="shared" si="61"/>
        <v>#VALUE!</v>
      </c>
      <c r="Z85" s="125">
        <f t="shared" si="62"/>
        <v>0</v>
      </c>
      <c r="AA85" s="125">
        <f t="shared" si="63"/>
        <v>0</v>
      </c>
      <c r="AB85" s="125">
        <f t="shared" si="64"/>
        <v>0</v>
      </c>
      <c r="AC85" s="125">
        <f t="shared" si="65"/>
        <v>0</v>
      </c>
      <c r="AD85" s="125">
        <f t="shared" si="66"/>
        <v>0</v>
      </c>
      <c r="AE85" s="125">
        <f t="shared" si="67"/>
        <v>0</v>
      </c>
      <c r="AF85" s="125" t="e">
        <f t="shared" si="68"/>
        <v>#VALUE!</v>
      </c>
      <c r="AG85" s="125" t="e">
        <f t="shared" si="69"/>
        <v>#VALUE!</v>
      </c>
      <c r="AH85" s="125" t="e">
        <f t="shared" si="70"/>
        <v>#VALUE!</v>
      </c>
      <c r="AI85" s="125">
        <f t="shared" si="71"/>
        <v>0</v>
      </c>
      <c r="AJ85" s="125">
        <f t="shared" si="72"/>
        <v>0</v>
      </c>
      <c r="AK85" s="125">
        <f t="shared" si="73"/>
        <v>0</v>
      </c>
      <c r="AL85" s="125">
        <f t="shared" si="74"/>
        <v>0</v>
      </c>
      <c r="AM85" s="125">
        <f t="shared" si="75"/>
        <v>0</v>
      </c>
      <c r="AN85" s="125">
        <f t="shared" si="76"/>
        <v>0</v>
      </c>
      <c r="AO85" s="125" t="e">
        <f t="shared" si="77"/>
        <v>#VALUE!</v>
      </c>
      <c r="AP85" s="125" t="e">
        <f t="shared" si="78"/>
        <v>#VALUE!</v>
      </c>
      <c r="AQ85" s="125" t="e">
        <f t="shared" si="79"/>
        <v>#VALUE!</v>
      </c>
      <c r="AR85" s="125">
        <f t="shared" si="80"/>
        <v>0</v>
      </c>
      <c r="AS85" s="125">
        <f t="shared" si="81"/>
        <v>0</v>
      </c>
      <c r="AT85" s="125">
        <f t="shared" si="82"/>
        <v>0</v>
      </c>
      <c r="AU85" s="125">
        <f t="shared" si="83"/>
        <v>0</v>
      </c>
      <c r="AV85" s="125">
        <f t="shared" si="84"/>
        <v>0</v>
      </c>
      <c r="AW85" s="125">
        <f t="shared" si="85"/>
        <v>0</v>
      </c>
      <c r="AX85" s="125" t="e">
        <f t="shared" si="86"/>
        <v>#VALUE!</v>
      </c>
      <c r="AY85" s="125" t="e">
        <f t="shared" si="87"/>
        <v>#VALUE!</v>
      </c>
      <c r="AZ85" s="125" t="e">
        <f t="shared" si="88"/>
        <v>#VALUE!</v>
      </c>
      <c r="BA85" s="125">
        <f t="shared" si="89"/>
        <v>0</v>
      </c>
      <c r="BB85" s="125">
        <f t="shared" si="90"/>
        <v>0</v>
      </c>
      <c r="BC85" s="125">
        <f t="shared" si="91"/>
        <v>0</v>
      </c>
      <c r="BD85" s="125">
        <f t="shared" si="92"/>
        <v>0</v>
      </c>
      <c r="BE85" s="125">
        <f t="shared" si="93"/>
        <v>0</v>
      </c>
      <c r="BF85" s="125">
        <f t="shared" si="94"/>
        <v>0</v>
      </c>
      <c r="BG85" s="125" t="e">
        <f t="shared" si="95"/>
        <v>#VALUE!</v>
      </c>
      <c r="BH85" s="125" t="e">
        <f t="shared" si="96"/>
        <v>#VALUE!</v>
      </c>
      <c r="BI85" s="125" t="e">
        <f t="shared" si="97"/>
        <v>#VALUE!</v>
      </c>
      <c r="BJ85" s="125">
        <f t="shared" si="98"/>
        <v>0</v>
      </c>
      <c r="BK85" s="125">
        <f t="shared" si="99"/>
        <v>0</v>
      </c>
      <c r="BL85" s="125">
        <f t="shared" si="100"/>
        <v>0</v>
      </c>
      <c r="BM85" s="125">
        <f t="shared" si="101"/>
        <v>0</v>
      </c>
      <c r="BN85" s="125">
        <f t="shared" si="102"/>
        <v>0</v>
      </c>
      <c r="BO85" s="125">
        <f t="shared" si="103"/>
        <v>0</v>
      </c>
      <c r="BP85" s="125" t="e">
        <f t="shared" si="104"/>
        <v>#VALUE!</v>
      </c>
      <c r="BQ85" s="125" t="e">
        <f t="shared" si="105"/>
        <v>#VALUE!</v>
      </c>
      <c r="BR85" s="125" t="e">
        <f t="shared" si="106"/>
        <v>#VALUE!</v>
      </c>
      <c r="BT85" s="125" t="e">
        <f t="shared" si="107"/>
        <v>#VALUE!</v>
      </c>
      <c r="BU85" s="125" t="e">
        <f t="shared" si="108"/>
        <v>#VALUE!</v>
      </c>
      <c r="BW85" s="125" t="e">
        <f t="shared" si="109"/>
        <v>#VALUE!</v>
      </c>
      <c r="BX85" s="125" t="e">
        <f t="shared" si="110"/>
        <v>#VALUE!</v>
      </c>
      <c r="BZ85" s="125" t="e">
        <f t="shared" si="111"/>
        <v>#VALUE!</v>
      </c>
      <c r="CA85" s="125" t="e">
        <f t="shared" si="112"/>
        <v>#VALUE!</v>
      </c>
      <c r="CC85" s="125" t="e">
        <f t="shared" si="113"/>
        <v>#VALUE!</v>
      </c>
      <c r="CD85" s="125" t="e">
        <f t="shared" si="114"/>
        <v>#VALUE!</v>
      </c>
      <c r="CJ85" s="176" t="e">
        <f t="shared" si="116"/>
        <v>#VALUE!</v>
      </c>
      <c r="CK85" s="176" t="e">
        <f t="shared" si="117"/>
        <v>#VALUE!</v>
      </c>
      <c r="CL85" s="176" t="e">
        <f t="shared" si="117"/>
        <v>#VALUE!</v>
      </c>
      <c r="CM85" s="176" t="e">
        <f t="shared" si="117"/>
        <v>#VALUE!</v>
      </c>
      <c r="CN85" s="176" t="e">
        <f t="shared" si="117"/>
        <v>#VALUE!</v>
      </c>
      <c r="CO85" s="176" t="e">
        <f t="shared" si="117"/>
        <v>#VALUE!</v>
      </c>
      <c r="CP85" s="176" t="e">
        <f t="shared" si="117"/>
        <v>#VALUE!</v>
      </c>
      <c r="CQ85" s="176" t="e">
        <f t="shared" si="117"/>
        <v>#VALUE!</v>
      </c>
      <c r="CR85" s="176" t="e">
        <f t="shared" si="117"/>
        <v>#VALUE!</v>
      </c>
      <c r="CS85" s="176" t="e">
        <f t="shared" si="117"/>
        <v>#VALUE!</v>
      </c>
      <c r="CT85" s="176" t="e">
        <f t="shared" si="117"/>
        <v>#VALUE!</v>
      </c>
      <c r="CU85" s="176" t="e">
        <f t="shared" si="117"/>
        <v>#VALUE!</v>
      </c>
      <c r="CV85" s="176" t="e">
        <f t="shared" si="117"/>
        <v>#VALUE!</v>
      </c>
      <c r="CW85" s="176" t="e">
        <f t="shared" si="117"/>
        <v>#VALUE!</v>
      </c>
      <c r="CX85" s="176" t="e">
        <f t="shared" si="117"/>
        <v>#VALUE!</v>
      </c>
    </row>
    <row r="86" spans="1:102" s="125" customFormat="1" x14ac:dyDescent="0.35">
      <c r="A86" s="140">
        <v>2040</v>
      </c>
      <c r="M86" s="174"/>
      <c r="Q86" s="125">
        <f t="shared" si="53"/>
        <v>0</v>
      </c>
      <c r="R86" s="174">
        <f t="shared" si="54"/>
        <v>0</v>
      </c>
      <c r="S86" s="125">
        <f t="shared" si="55"/>
        <v>0</v>
      </c>
      <c r="T86" s="125">
        <f t="shared" si="56"/>
        <v>0</v>
      </c>
      <c r="U86" s="125">
        <f t="shared" si="57"/>
        <v>0</v>
      </c>
      <c r="V86" s="125">
        <f t="shared" si="58"/>
        <v>0</v>
      </c>
      <c r="W86" s="125" t="e">
        <f t="shared" si="59"/>
        <v>#VALUE!</v>
      </c>
      <c r="X86" s="125" t="e">
        <f t="shared" si="60"/>
        <v>#VALUE!</v>
      </c>
      <c r="Y86" s="125" t="e">
        <f t="shared" si="61"/>
        <v>#VALUE!</v>
      </c>
      <c r="Z86" s="125">
        <f t="shared" si="62"/>
        <v>0</v>
      </c>
      <c r="AA86" s="125">
        <f t="shared" si="63"/>
        <v>0</v>
      </c>
      <c r="AB86" s="125">
        <f t="shared" si="64"/>
        <v>0</v>
      </c>
      <c r="AC86" s="125">
        <f t="shared" si="65"/>
        <v>0</v>
      </c>
      <c r="AD86" s="125">
        <f t="shared" si="66"/>
        <v>0</v>
      </c>
      <c r="AE86" s="125">
        <f t="shared" si="67"/>
        <v>0</v>
      </c>
      <c r="AF86" s="125" t="e">
        <f t="shared" si="68"/>
        <v>#VALUE!</v>
      </c>
      <c r="AG86" s="125" t="e">
        <f t="shared" si="69"/>
        <v>#VALUE!</v>
      </c>
      <c r="AH86" s="125" t="e">
        <f t="shared" si="70"/>
        <v>#VALUE!</v>
      </c>
      <c r="AI86" s="125">
        <f t="shared" si="71"/>
        <v>0</v>
      </c>
      <c r="AJ86" s="125">
        <f t="shared" si="72"/>
        <v>0</v>
      </c>
      <c r="AK86" s="125">
        <f t="shared" si="73"/>
        <v>0</v>
      </c>
      <c r="AL86" s="125">
        <f t="shared" si="74"/>
        <v>0</v>
      </c>
      <c r="AM86" s="125">
        <f t="shared" si="75"/>
        <v>0</v>
      </c>
      <c r="AN86" s="125">
        <f t="shared" si="76"/>
        <v>0</v>
      </c>
      <c r="AO86" s="125" t="e">
        <f t="shared" si="77"/>
        <v>#VALUE!</v>
      </c>
      <c r="AP86" s="125" t="e">
        <f t="shared" si="78"/>
        <v>#VALUE!</v>
      </c>
      <c r="AQ86" s="125" t="e">
        <f t="shared" si="79"/>
        <v>#VALUE!</v>
      </c>
      <c r="AR86" s="125">
        <f t="shared" si="80"/>
        <v>0</v>
      </c>
      <c r="AS86" s="125">
        <f t="shared" si="81"/>
        <v>0</v>
      </c>
      <c r="AT86" s="125">
        <f t="shared" si="82"/>
        <v>0</v>
      </c>
      <c r="AU86" s="125">
        <f t="shared" si="83"/>
        <v>0</v>
      </c>
      <c r="AV86" s="125">
        <f t="shared" si="84"/>
        <v>0</v>
      </c>
      <c r="AW86" s="125">
        <f t="shared" si="85"/>
        <v>0</v>
      </c>
      <c r="AX86" s="125" t="e">
        <f t="shared" si="86"/>
        <v>#VALUE!</v>
      </c>
      <c r="AY86" s="125" t="e">
        <f t="shared" si="87"/>
        <v>#VALUE!</v>
      </c>
      <c r="AZ86" s="125" t="e">
        <f t="shared" si="88"/>
        <v>#VALUE!</v>
      </c>
      <c r="BA86" s="125">
        <f t="shared" si="89"/>
        <v>0</v>
      </c>
      <c r="BB86" s="125">
        <f t="shared" si="90"/>
        <v>0</v>
      </c>
      <c r="BC86" s="125">
        <f t="shared" si="91"/>
        <v>0</v>
      </c>
      <c r="BD86" s="125">
        <f t="shared" si="92"/>
        <v>0</v>
      </c>
      <c r="BE86" s="125">
        <f t="shared" si="93"/>
        <v>0</v>
      </c>
      <c r="BF86" s="125">
        <f t="shared" si="94"/>
        <v>0</v>
      </c>
      <c r="BG86" s="125" t="e">
        <f t="shared" si="95"/>
        <v>#VALUE!</v>
      </c>
      <c r="BH86" s="125" t="e">
        <f t="shared" si="96"/>
        <v>#VALUE!</v>
      </c>
      <c r="BI86" s="125" t="e">
        <f t="shared" si="97"/>
        <v>#VALUE!</v>
      </c>
      <c r="BJ86" s="125">
        <f t="shared" si="98"/>
        <v>0</v>
      </c>
      <c r="BK86" s="125">
        <f t="shared" si="99"/>
        <v>0</v>
      </c>
      <c r="BL86" s="125">
        <f t="shared" si="100"/>
        <v>0</v>
      </c>
      <c r="BM86" s="125">
        <f t="shared" si="101"/>
        <v>0</v>
      </c>
      <c r="BN86" s="125">
        <f t="shared" si="102"/>
        <v>0</v>
      </c>
      <c r="BO86" s="125">
        <f t="shared" si="103"/>
        <v>0</v>
      </c>
      <c r="BP86" s="125" t="e">
        <f t="shared" si="104"/>
        <v>#VALUE!</v>
      </c>
      <c r="BQ86" s="125" t="e">
        <f t="shared" si="105"/>
        <v>#VALUE!</v>
      </c>
      <c r="BR86" s="125" t="e">
        <f t="shared" si="106"/>
        <v>#VALUE!</v>
      </c>
      <c r="BT86" s="125" t="e">
        <f t="shared" si="107"/>
        <v>#VALUE!</v>
      </c>
      <c r="BU86" s="125" t="e">
        <f t="shared" si="108"/>
        <v>#VALUE!</v>
      </c>
      <c r="BW86" s="125" t="e">
        <f t="shared" si="109"/>
        <v>#VALUE!</v>
      </c>
      <c r="BX86" s="125" t="e">
        <f t="shared" si="110"/>
        <v>#VALUE!</v>
      </c>
      <c r="BZ86" s="125" t="e">
        <f t="shared" si="111"/>
        <v>#VALUE!</v>
      </c>
      <c r="CA86" s="125" t="e">
        <f t="shared" si="112"/>
        <v>#VALUE!</v>
      </c>
      <c r="CC86" s="125" t="e">
        <f t="shared" si="113"/>
        <v>#VALUE!</v>
      </c>
      <c r="CD86" s="125" t="e">
        <f t="shared" si="114"/>
        <v>#VALUE!</v>
      </c>
      <c r="CJ86" s="176" t="e">
        <f t="shared" si="116"/>
        <v>#VALUE!</v>
      </c>
      <c r="CK86" s="176" t="e">
        <f t="shared" si="117"/>
        <v>#VALUE!</v>
      </c>
      <c r="CL86" s="176" t="e">
        <f t="shared" si="117"/>
        <v>#VALUE!</v>
      </c>
      <c r="CM86" s="176" t="e">
        <f t="shared" si="117"/>
        <v>#VALUE!</v>
      </c>
      <c r="CN86" s="176" t="e">
        <f t="shared" si="117"/>
        <v>#VALUE!</v>
      </c>
      <c r="CO86" s="176" t="e">
        <f t="shared" si="117"/>
        <v>#VALUE!</v>
      </c>
      <c r="CP86" s="176" t="e">
        <f t="shared" si="117"/>
        <v>#VALUE!</v>
      </c>
      <c r="CQ86" s="176" t="e">
        <f t="shared" si="117"/>
        <v>#VALUE!</v>
      </c>
      <c r="CR86" s="176" t="e">
        <f t="shared" si="117"/>
        <v>#VALUE!</v>
      </c>
      <c r="CS86" s="176" t="e">
        <f t="shared" si="117"/>
        <v>#VALUE!</v>
      </c>
      <c r="CT86" s="176" t="e">
        <f t="shared" si="117"/>
        <v>#VALUE!</v>
      </c>
      <c r="CU86" s="176" t="e">
        <f t="shared" si="117"/>
        <v>#VALUE!</v>
      </c>
      <c r="CV86" s="176" t="e">
        <f t="shared" si="117"/>
        <v>#VALUE!</v>
      </c>
      <c r="CW86" s="176" t="e">
        <f t="shared" si="117"/>
        <v>#VALUE!</v>
      </c>
      <c r="CX86" s="176" t="e">
        <f t="shared" si="117"/>
        <v>#VALUE!</v>
      </c>
    </row>
    <row r="87" spans="1:102" s="125" customFormat="1" x14ac:dyDescent="0.35">
      <c r="A87" s="140">
        <v>2041</v>
      </c>
      <c r="M87" s="174"/>
      <c r="Q87" s="125">
        <f t="shared" si="53"/>
        <v>0</v>
      </c>
      <c r="R87" s="174">
        <f t="shared" si="54"/>
        <v>0</v>
      </c>
      <c r="S87" s="125">
        <f t="shared" si="55"/>
        <v>0</v>
      </c>
      <c r="T87" s="125">
        <f t="shared" si="56"/>
        <v>0</v>
      </c>
      <c r="U87" s="125">
        <f t="shared" si="57"/>
        <v>0</v>
      </c>
      <c r="V87" s="125">
        <f t="shared" si="58"/>
        <v>0</v>
      </c>
      <c r="W87" s="125" t="e">
        <f t="shared" si="59"/>
        <v>#VALUE!</v>
      </c>
      <c r="X87" s="125" t="e">
        <f t="shared" si="60"/>
        <v>#VALUE!</v>
      </c>
      <c r="Y87" s="125" t="e">
        <f t="shared" si="61"/>
        <v>#VALUE!</v>
      </c>
      <c r="Z87" s="125">
        <f t="shared" si="62"/>
        <v>0</v>
      </c>
      <c r="AA87" s="125">
        <f t="shared" si="63"/>
        <v>0</v>
      </c>
      <c r="AB87" s="125">
        <f t="shared" si="64"/>
        <v>0</v>
      </c>
      <c r="AC87" s="125">
        <f t="shared" si="65"/>
        <v>0</v>
      </c>
      <c r="AD87" s="125">
        <f t="shared" si="66"/>
        <v>0</v>
      </c>
      <c r="AE87" s="125">
        <f t="shared" si="67"/>
        <v>0</v>
      </c>
      <c r="AF87" s="125" t="e">
        <f t="shared" si="68"/>
        <v>#VALUE!</v>
      </c>
      <c r="AG87" s="125" t="e">
        <f t="shared" si="69"/>
        <v>#VALUE!</v>
      </c>
      <c r="AH87" s="125" t="e">
        <f t="shared" si="70"/>
        <v>#VALUE!</v>
      </c>
      <c r="AI87" s="125">
        <f t="shared" si="71"/>
        <v>0</v>
      </c>
      <c r="AJ87" s="125">
        <f t="shared" si="72"/>
        <v>0</v>
      </c>
      <c r="AK87" s="125">
        <f t="shared" si="73"/>
        <v>0</v>
      </c>
      <c r="AL87" s="125">
        <f t="shared" si="74"/>
        <v>0</v>
      </c>
      <c r="AM87" s="125">
        <f t="shared" si="75"/>
        <v>0</v>
      </c>
      <c r="AN87" s="125">
        <f t="shared" si="76"/>
        <v>0</v>
      </c>
      <c r="AO87" s="125" t="e">
        <f t="shared" si="77"/>
        <v>#VALUE!</v>
      </c>
      <c r="AP87" s="125" t="e">
        <f t="shared" si="78"/>
        <v>#VALUE!</v>
      </c>
      <c r="AQ87" s="125" t="e">
        <f t="shared" si="79"/>
        <v>#VALUE!</v>
      </c>
      <c r="AR87" s="125">
        <f t="shared" si="80"/>
        <v>0</v>
      </c>
      <c r="AS87" s="125">
        <f t="shared" si="81"/>
        <v>0</v>
      </c>
      <c r="AT87" s="125">
        <f t="shared" si="82"/>
        <v>0</v>
      </c>
      <c r="AU87" s="125">
        <f t="shared" si="83"/>
        <v>0</v>
      </c>
      <c r="AV87" s="125">
        <f t="shared" si="84"/>
        <v>0</v>
      </c>
      <c r="AW87" s="125">
        <f t="shared" si="85"/>
        <v>0</v>
      </c>
      <c r="AX87" s="125" t="e">
        <f t="shared" si="86"/>
        <v>#VALUE!</v>
      </c>
      <c r="AY87" s="125" t="e">
        <f t="shared" si="87"/>
        <v>#VALUE!</v>
      </c>
      <c r="AZ87" s="125" t="e">
        <f t="shared" si="88"/>
        <v>#VALUE!</v>
      </c>
      <c r="BA87" s="125">
        <f t="shared" si="89"/>
        <v>0</v>
      </c>
      <c r="BB87" s="125">
        <f t="shared" si="90"/>
        <v>0</v>
      </c>
      <c r="BC87" s="125">
        <f t="shared" si="91"/>
        <v>0</v>
      </c>
      <c r="BD87" s="125">
        <f t="shared" si="92"/>
        <v>0</v>
      </c>
      <c r="BE87" s="125">
        <f t="shared" si="93"/>
        <v>0</v>
      </c>
      <c r="BF87" s="125">
        <f t="shared" si="94"/>
        <v>0</v>
      </c>
      <c r="BG87" s="125" t="e">
        <f t="shared" si="95"/>
        <v>#VALUE!</v>
      </c>
      <c r="BH87" s="125" t="e">
        <f t="shared" si="96"/>
        <v>#VALUE!</v>
      </c>
      <c r="BI87" s="125" t="e">
        <f t="shared" si="97"/>
        <v>#VALUE!</v>
      </c>
      <c r="BJ87" s="125">
        <f t="shared" si="98"/>
        <v>0</v>
      </c>
      <c r="BK87" s="125">
        <f t="shared" si="99"/>
        <v>0</v>
      </c>
      <c r="BL87" s="125">
        <f t="shared" si="100"/>
        <v>0</v>
      </c>
      <c r="BM87" s="125">
        <f t="shared" si="101"/>
        <v>0</v>
      </c>
      <c r="BN87" s="125">
        <f t="shared" si="102"/>
        <v>0</v>
      </c>
      <c r="BO87" s="125">
        <f t="shared" si="103"/>
        <v>0</v>
      </c>
      <c r="BP87" s="125" t="e">
        <f t="shared" si="104"/>
        <v>#VALUE!</v>
      </c>
      <c r="BQ87" s="125" t="e">
        <f t="shared" si="105"/>
        <v>#VALUE!</v>
      </c>
      <c r="BR87" s="125" t="e">
        <f t="shared" si="106"/>
        <v>#VALUE!</v>
      </c>
      <c r="BT87" s="125" t="e">
        <f t="shared" si="107"/>
        <v>#VALUE!</v>
      </c>
      <c r="BU87" s="125" t="e">
        <f t="shared" si="108"/>
        <v>#VALUE!</v>
      </c>
      <c r="BW87" s="125" t="e">
        <f t="shared" si="109"/>
        <v>#VALUE!</v>
      </c>
      <c r="BX87" s="125" t="e">
        <f t="shared" si="110"/>
        <v>#VALUE!</v>
      </c>
      <c r="BZ87" s="125" t="e">
        <f t="shared" si="111"/>
        <v>#VALUE!</v>
      </c>
      <c r="CA87" s="125" t="e">
        <f t="shared" si="112"/>
        <v>#VALUE!</v>
      </c>
      <c r="CC87" s="125" t="e">
        <f t="shared" si="113"/>
        <v>#VALUE!</v>
      </c>
      <c r="CD87" s="125" t="e">
        <f t="shared" si="114"/>
        <v>#VALUE!</v>
      </c>
      <c r="CJ87" s="176" t="e">
        <f t="shared" si="116"/>
        <v>#VALUE!</v>
      </c>
      <c r="CK87" s="176" t="e">
        <f t="shared" si="117"/>
        <v>#VALUE!</v>
      </c>
      <c r="CL87" s="176" t="e">
        <f t="shared" si="117"/>
        <v>#VALUE!</v>
      </c>
      <c r="CM87" s="176" t="e">
        <f t="shared" si="117"/>
        <v>#VALUE!</v>
      </c>
      <c r="CN87" s="176" t="e">
        <f t="shared" si="117"/>
        <v>#VALUE!</v>
      </c>
      <c r="CO87" s="176" t="e">
        <f t="shared" si="117"/>
        <v>#VALUE!</v>
      </c>
      <c r="CP87" s="176" t="e">
        <f t="shared" si="117"/>
        <v>#VALUE!</v>
      </c>
      <c r="CQ87" s="176" t="e">
        <f t="shared" si="117"/>
        <v>#VALUE!</v>
      </c>
      <c r="CR87" s="176" t="e">
        <f t="shared" si="117"/>
        <v>#VALUE!</v>
      </c>
      <c r="CS87" s="176" t="e">
        <f t="shared" si="117"/>
        <v>#VALUE!</v>
      </c>
      <c r="CT87" s="176" t="e">
        <f t="shared" si="117"/>
        <v>#VALUE!</v>
      </c>
      <c r="CU87" s="176" t="e">
        <f t="shared" si="117"/>
        <v>#VALUE!</v>
      </c>
      <c r="CV87" s="176" t="e">
        <f t="shared" si="117"/>
        <v>#VALUE!</v>
      </c>
      <c r="CW87" s="176" t="e">
        <f t="shared" si="117"/>
        <v>#VALUE!</v>
      </c>
      <c r="CX87" s="176" t="e">
        <f t="shared" si="117"/>
        <v>#VALUE!</v>
      </c>
    </row>
    <row r="88" spans="1:102" s="125" customFormat="1" x14ac:dyDescent="0.35">
      <c r="A88" s="140">
        <v>2042</v>
      </c>
      <c r="M88" s="174"/>
      <c r="Q88" s="125">
        <f t="shared" si="53"/>
        <v>0</v>
      </c>
      <c r="R88" s="174">
        <f t="shared" si="54"/>
        <v>0</v>
      </c>
      <c r="S88" s="125">
        <f t="shared" si="55"/>
        <v>0</v>
      </c>
      <c r="T88" s="125">
        <f t="shared" si="56"/>
        <v>0</v>
      </c>
      <c r="U88" s="125">
        <f t="shared" si="57"/>
        <v>0</v>
      </c>
      <c r="V88" s="125">
        <f t="shared" si="58"/>
        <v>0</v>
      </c>
      <c r="W88" s="125" t="e">
        <f t="shared" si="59"/>
        <v>#VALUE!</v>
      </c>
      <c r="X88" s="125" t="e">
        <f t="shared" si="60"/>
        <v>#VALUE!</v>
      </c>
      <c r="Y88" s="125" t="e">
        <f t="shared" si="61"/>
        <v>#VALUE!</v>
      </c>
      <c r="Z88" s="125">
        <f t="shared" si="62"/>
        <v>0</v>
      </c>
      <c r="AA88" s="125">
        <f t="shared" si="63"/>
        <v>0</v>
      </c>
      <c r="AB88" s="125">
        <f t="shared" si="64"/>
        <v>0</v>
      </c>
      <c r="AC88" s="125">
        <f t="shared" si="65"/>
        <v>0</v>
      </c>
      <c r="AD88" s="125">
        <f t="shared" si="66"/>
        <v>0</v>
      </c>
      <c r="AE88" s="125">
        <f t="shared" si="67"/>
        <v>0</v>
      </c>
      <c r="AF88" s="125" t="e">
        <f t="shared" si="68"/>
        <v>#VALUE!</v>
      </c>
      <c r="AG88" s="125" t="e">
        <f t="shared" si="69"/>
        <v>#VALUE!</v>
      </c>
      <c r="AH88" s="125" t="e">
        <f t="shared" si="70"/>
        <v>#VALUE!</v>
      </c>
      <c r="AI88" s="125">
        <f t="shared" si="71"/>
        <v>0</v>
      </c>
      <c r="AJ88" s="125">
        <f t="shared" si="72"/>
        <v>0</v>
      </c>
      <c r="AK88" s="125">
        <f t="shared" si="73"/>
        <v>0</v>
      </c>
      <c r="AL88" s="125">
        <f t="shared" si="74"/>
        <v>0</v>
      </c>
      <c r="AM88" s="125">
        <f t="shared" si="75"/>
        <v>0</v>
      </c>
      <c r="AN88" s="125">
        <f t="shared" si="76"/>
        <v>0</v>
      </c>
      <c r="AO88" s="125" t="e">
        <f t="shared" si="77"/>
        <v>#VALUE!</v>
      </c>
      <c r="AP88" s="125" t="e">
        <f t="shared" si="78"/>
        <v>#VALUE!</v>
      </c>
      <c r="AQ88" s="125" t="e">
        <f t="shared" si="79"/>
        <v>#VALUE!</v>
      </c>
      <c r="AR88" s="125">
        <f t="shared" si="80"/>
        <v>0</v>
      </c>
      <c r="AS88" s="125">
        <f t="shared" si="81"/>
        <v>0</v>
      </c>
      <c r="AT88" s="125">
        <f t="shared" si="82"/>
        <v>0</v>
      </c>
      <c r="AU88" s="125">
        <f t="shared" si="83"/>
        <v>0</v>
      </c>
      <c r="AV88" s="125">
        <f t="shared" si="84"/>
        <v>0</v>
      </c>
      <c r="AW88" s="125">
        <f t="shared" si="85"/>
        <v>0</v>
      </c>
      <c r="AX88" s="125" t="e">
        <f t="shared" si="86"/>
        <v>#VALUE!</v>
      </c>
      <c r="AY88" s="125" t="e">
        <f t="shared" si="87"/>
        <v>#VALUE!</v>
      </c>
      <c r="AZ88" s="125" t="e">
        <f t="shared" si="88"/>
        <v>#VALUE!</v>
      </c>
      <c r="BA88" s="125">
        <f t="shared" si="89"/>
        <v>0</v>
      </c>
      <c r="BB88" s="125">
        <f t="shared" si="90"/>
        <v>0</v>
      </c>
      <c r="BC88" s="125">
        <f t="shared" si="91"/>
        <v>0</v>
      </c>
      <c r="BD88" s="125">
        <f t="shared" si="92"/>
        <v>0</v>
      </c>
      <c r="BE88" s="125">
        <f t="shared" si="93"/>
        <v>0</v>
      </c>
      <c r="BF88" s="125">
        <f t="shared" si="94"/>
        <v>0</v>
      </c>
      <c r="BG88" s="125" t="e">
        <f t="shared" si="95"/>
        <v>#VALUE!</v>
      </c>
      <c r="BH88" s="125" t="e">
        <f t="shared" si="96"/>
        <v>#VALUE!</v>
      </c>
      <c r="BI88" s="125" t="e">
        <f t="shared" si="97"/>
        <v>#VALUE!</v>
      </c>
      <c r="BJ88" s="125">
        <f t="shared" si="98"/>
        <v>0</v>
      </c>
      <c r="BK88" s="125">
        <f t="shared" si="99"/>
        <v>0</v>
      </c>
      <c r="BL88" s="125">
        <f t="shared" si="100"/>
        <v>0</v>
      </c>
      <c r="BM88" s="125">
        <f t="shared" si="101"/>
        <v>0</v>
      </c>
      <c r="BN88" s="125">
        <f t="shared" si="102"/>
        <v>0</v>
      </c>
      <c r="BO88" s="125">
        <f t="shared" si="103"/>
        <v>0</v>
      </c>
      <c r="BP88" s="125" t="e">
        <f t="shared" si="104"/>
        <v>#VALUE!</v>
      </c>
      <c r="BQ88" s="125" t="e">
        <f t="shared" si="105"/>
        <v>#VALUE!</v>
      </c>
      <c r="BR88" s="125" t="e">
        <f t="shared" si="106"/>
        <v>#VALUE!</v>
      </c>
      <c r="BT88" s="125" t="e">
        <f t="shared" si="107"/>
        <v>#VALUE!</v>
      </c>
      <c r="BU88" s="125" t="e">
        <f t="shared" si="108"/>
        <v>#VALUE!</v>
      </c>
      <c r="BW88" s="125" t="e">
        <f t="shared" si="109"/>
        <v>#VALUE!</v>
      </c>
      <c r="BX88" s="125" t="e">
        <f t="shared" si="110"/>
        <v>#VALUE!</v>
      </c>
      <c r="BZ88" s="125" t="e">
        <f t="shared" si="111"/>
        <v>#VALUE!</v>
      </c>
      <c r="CA88" s="125" t="e">
        <f t="shared" si="112"/>
        <v>#VALUE!</v>
      </c>
      <c r="CC88" s="125" t="e">
        <f t="shared" si="113"/>
        <v>#VALUE!</v>
      </c>
      <c r="CD88" s="125" t="e">
        <f t="shared" si="114"/>
        <v>#VALUE!</v>
      </c>
      <c r="CJ88" s="176" t="e">
        <f t="shared" si="116"/>
        <v>#VALUE!</v>
      </c>
      <c r="CK88" s="176" t="e">
        <f t="shared" si="117"/>
        <v>#VALUE!</v>
      </c>
      <c r="CL88" s="176" t="e">
        <f t="shared" si="117"/>
        <v>#VALUE!</v>
      </c>
      <c r="CM88" s="176" t="e">
        <f t="shared" si="117"/>
        <v>#VALUE!</v>
      </c>
      <c r="CN88" s="176" t="e">
        <f t="shared" si="117"/>
        <v>#VALUE!</v>
      </c>
      <c r="CO88" s="176" t="e">
        <f t="shared" si="117"/>
        <v>#VALUE!</v>
      </c>
      <c r="CP88" s="176" t="e">
        <f t="shared" si="117"/>
        <v>#VALUE!</v>
      </c>
      <c r="CQ88" s="176" t="e">
        <f t="shared" si="117"/>
        <v>#VALUE!</v>
      </c>
      <c r="CR88" s="176" t="e">
        <f t="shared" si="117"/>
        <v>#VALUE!</v>
      </c>
      <c r="CS88" s="176" t="e">
        <f t="shared" si="117"/>
        <v>#VALUE!</v>
      </c>
      <c r="CT88" s="176" t="e">
        <f t="shared" si="117"/>
        <v>#VALUE!</v>
      </c>
      <c r="CU88" s="176" t="e">
        <f t="shared" si="117"/>
        <v>#VALUE!</v>
      </c>
      <c r="CV88" s="176" t="e">
        <f t="shared" si="117"/>
        <v>#VALUE!</v>
      </c>
      <c r="CW88" s="176" t="e">
        <f t="shared" si="117"/>
        <v>#VALUE!</v>
      </c>
      <c r="CX88" s="176" t="e">
        <f t="shared" si="117"/>
        <v>#VALUE!</v>
      </c>
    </row>
    <row r="89" spans="1:102" s="125" customFormat="1" x14ac:dyDescent="0.35">
      <c r="A89" s="140">
        <v>2043</v>
      </c>
      <c r="M89" s="174"/>
      <c r="Q89" s="125">
        <f t="shared" si="53"/>
        <v>0</v>
      </c>
      <c r="R89" s="174">
        <f t="shared" si="54"/>
        <v>0</v>
      </c>
      <c r="S89" s="125">
        <f t="shared" si="55"/>
        <v>0</v>
      </c>
      <c r="T89" s="125">
        <f t="shared" si="56"/>
        <v>0</v>
      </c>
      <c r="U89" s="125">
        <f t="shared" si="57"/>
        <v>0</v>
      </c>
      <c r="V89" s="125">
        <f t="shared" si="58"/>
        <v>0</v>
      </c>
      <c r="W89" s="125" t="e">
        <f t="shared" si="59"/>
        <v>#VALUE!</v>
      </c>
      <c r="X89" s="125" t="e">
        <f t="shared" si="60"/>
        <v>#VALUE!</v>
      </c>
      <c r="Y89" s="125" t="e">
        <f t="shared" si="61"/>
        <v>#VALUE!</v>
      </c>
      <c r="Z89" s="125">
        <f t="shared" si="62"/>
        <v>0</v>
      </c>
      <c r="AA89" s="125">
        <f t="shared" si="63"/>
        <v>0</v>
      </c>
      <c r="AB89" s="125">
        <f t="shared" si="64"/>
        <v>0</v>
      </c>
      <c r="AC89" s="125">
        <f t="shared" si="65"/>
        <v>0</v>
      </c>
      <c r="AD89" s="125">
        <f t="shared" si="66"/>
        <v>0</v>
      </c>
      <c r="AE89" s="125">
        <f t="shared" si="67"/>
        <v>0</v>
      </c>
      <c r="AF89" s="125" t="e">
        <f t="shared" si="68"/>
        <v>#VALUE!</v>
      </c>
      <c r="AG89" s="125" t="e">
        <f t="shared" si="69"/>
        <v>#VALUE!</v>
      </c>
      <c r="AH89" s="125" t="e">
        <f t="shared" si="70"/>
        <v>#VALUE!</v>
      </c>
      <c r="AI89" s="125">
        <f t="shared" si="71"/>
        <v>0</v>
      </c>
      <c r="AJ89" s="125">
        <f t="shared" si="72"/>
        <v>0</v>
      </c>
      <c r="AK89" s="125">
        <f t="shared" si="73"/>
        <v>0</v>
      </c>
      <c r="AL89" s="125">
        <f t="shared" si="74"/>
        <v>0</v>
      </c>
      <c r="AM89" s="125">
        <f t="shared" si="75"/>
        <v>0</v>
      </c>
      <c r="AN89" s="125">
        <f t="shared" si="76"/>
        <v>0</v>
      </c>
      <c r="AO89" s="125" t="e">
        <f t="shared" si="77"/>
        <v>#VALUE!</v>
      </c>
      <c r="AP89" s="125" t="e">
        <f t="shared" si="78"/>
        <v>#VALUE!</v>
      </c>
      <c r="AQ89" s="125" t="e">
        <f t="shared" si="79"/>
        <v>#VALUE!</v>
      </c>
      <c r="AR89" s="125">
        <f t="shared" si="80"/>
        <v>0</v>
      </c>
      <c r="AS89" s="125">
        <f t="shared" si="81"/>
        <v>0</v>
      </c>
      <c r="AT89" s="125">
        <f t="shared" si="82"/>
        <v>0</v>
      </c>
      <c r="AU89" s="125">
        <f t="shared" si="83"/>
        <v>0</v>
      </c>
      <c r="AV89" s="125">
        <f t="shared" si="84"/>
        <v>0</v>
      </c>
      <c r="AW89" s="125">
        <f t="shared" si="85"/>
        <v>0</v>
      </c>
      <c r="AX89" s="125" t="e">
        <f t="shared" si="86"/>
        <v>#VALUE!</v>
      </c>
      <c r="AY89" s="125" t="e">
        <f t="shared" si="87"/>
        <v>#VALUE!</v>
      </c>
      <c r="AZ89" s="125" t="e">
        <f t="shared" si="88"/>
        <v>#VALUE!</v>
      </c>
      <c r="BA89" s="125">
        <f t="shared" si="89"/>
        <v>0</v>
      </c>
      <c r="BB89" s="125">
        <f t="shared" si="90"/>
        <v>0</v>
      </c>
      <c r="BC89" s="125">
        <f t="shared" si="91"/>
        <v>0</v>
      </c>
      <c r="BD89" s="125">
        <f t="shared" si="92"/>
        <v>0</v>
      </c>
      <c r="BE89" s="125">
        <f t="shared" si="93"/>
        <v>0</v>
      </c>
      <c r="BF89" s="125">
        <f t="shared" si="94"/>
        <v>0</v>
      </c>
      <c r="BG89" s="125" t="e">
        <f t="shared" si="95"/>
        <v>#VALUE!</v>
      </c>
      <c r="BH89" s="125" t="e">
        <f t="shared" si="96"/>
        <v>#VALUE!</v>
      </c>
      <c r="BI89" s="125" t="e">
        <f t="shared" si="97"/>
        <v>#VALUE!</v>
      </c>
      <c r="BJ89" s="125">
        <f t="shared" si="98"/>
        <v>0</v>
      </c>
      <c r="BK89" s="125">
        <f t="shared" si="99"/>
        <v>0</v>
      </c>
      <c r="BL89" s="125">
        <f t="shared" si="100"/>
        <v>0</v>
      </c>
      <c r="BM89" s="125">
        <f t="shared" si="101"/>
        <v>0</v>
      </c>
      <c r="BN89" s="125">
        <f t="shared" si="102"/>
        <v>0</v>
      </c>
      <c r="BO89" s="125">
        <f t="shared" si="103"/>
        <v>0</v>
      </c>
      <c r="BP89" s="125" t="e">
        <f t="shared" si="104"/>
        <v>#VALUE!</v>
      </c>
      <c r="BQ89" s="125" t="e">
        <f t="shared" si="105"/>
        <v>#VALUE!</v>
      </c>
      <c r="BR89" s="125" t="e">
        <f t="shared" si="106"/>
        <v>#VALUE!</v>
      </c>
      <c r="BT89" s="125" t="e">
        <f t="shared" si="107"/>
        <v>#VALUE!</v>
      </c>
      <c r="BU89" s="125" t="e">
        <f t="shared" si="108"/>
        <v>#VALUE!</v>
      </c>
      <c r="BW89" s="125" t="e">
        <f t="shared" si="109"/>
        <v>#VALUE!</v>
      </c>
      <c r="BX89" s="125" t="e">
        <f t="shared" si="110"/>
        <v>#VALUE!</v>
      </c>
      <c r="BZ89" s="125" t="e">
        <f t="shared" si="111"/>
        <v>#VALUE!</v>
      </c>
      <c r="CA89" s="125" t="e">
        <f t="shared" si="112"/>
        <v>#VALUE!</v>
      </c>
      <c r="CC89" s="125" t="e">
        <f t="shared" si="113"/>
        <v>#VALUE!</v>
      </c>
      <c r="CD89" s="125" t="e">
        <f t="shared" si="114"/>
        <v>#VALUE!</v>
      </c>
      <c r="CJ89" s="176" t="e">
        <f t="shared" si="116"/>
        <v>#VALUE!</v>
      </c>
      <c r="CK89" s="176" t="e">
        <f t="shared" ref="CK89:CX96" si="118">CK43-CK42</f>
        <v>#VALUE!</v>
      </c>
      <c r="CL89" s="176" t="e">
        <f t="shared" si="118"/>
        <v>#VALUE!</v>
      </c>
      <c r="CM89" s="176" t="e">
        <f t="shared" si="118"/>
        <v>#VALUE!</v>
      </c>
      <c r="CN89" s="176" t="e">
        <f t="shared" si="118"/>
        <v>#VALUE!</v>
      </c>
      <c r="CO89" s="176" t="e">
        <f t="shared" si="118"/>
        <v>#VALUE!</v>
      </c>
      <c r="CP89" s="176" t="e">
        <f t="shared" si="118"/>
        <v>#VALUE!</v>
      </c>
      <c r="CQ89" s="176" t="e">
        <f t="shared" si="118"/>
        <v>#VALUE!</v>
      </c>
      <c r="CR89" s="176" t="e">
        <f t="shared" si="118"/>
        <v>#VALUE!</v>
      </c>
      <c r="CS89" s="176" t="e">
        <f t="shared" si="118"/>
        <v>#VALUE!</v>
      </c>
      <c r="CT89" s="176" t="e">
        <f t="shared" si="118"/>
        <v>#VALUE!</v>
      </c>
      <c r="CU89" s="176" t="e">
        <f t="shared" si="118"/>
        <v>#VALUE!</v>
      </c>
      <c r="CV89" s="176" t="e">
        <f t="shared" si="118"/>
        <v>#VALUE!</v>
      </c>
      <c r="CW89" s="176" t="e">
        <f t="shared" si="118"/>
        <v>#VALUE!</v>
      </c>
      <c r="CX89" s="176" t="e">
        <f t="shared" si="118"/>
        <v>#VALUE!</v>
      </c>
    </row>
    <row r="90" spans="1:102" s="125" customFormat="1" x14ac:dyDescent="0.35">
      <c r="A90" s="140">
        <v>2044</v>
      </c>
      <c r="M90" s="174"/>
      <c r="Q90" s="125">
        <f t="shared" si="53"/>
        <v>0</v>
      </c>
      <c r="R90" s="174">
        <f t="shared" si="54"/>
        <v>0</v>
      </c>
      <c r="S90" s="125">
        <f t="shared" si="55"/>
        <v>0</v>
      </c>
      <c r="T90" s="125">
        <f t="shared" si="56"/>
        <v>0</v>
      </c>
      <c r="U90" s="125">
        <f t="shared" si="57"/>
        <v>0</v>
      </c>
      <c r="V90" s="125">
        <f t="shared" si="58"/>
        <v>0</v>
      </c>
      <c r="W90" s="125" t="e">
        <f t="shared" si="59"/>
        <v>#VALUE!</v>
      </c>
      <c r="X90" s="125" t="e">
        <f t="shared" si="60"/>
        <v>#VALUE!</v>
      </c>
      <c r="Y90" s="125" t="e">
        <f t="shared" si="61"/>
        <v>#VALUE!</v>
      </c>
      <c r="Z90" s="125">
        <f t="shared" si="62"/>
        <v>0</v>
      </c>
      <c r="AA90" s="125">
        <f t="shared" si="63"/>
        <v>0</v>
      </c>
      <c r="AB90" s="125">
        <f t="shared" si="64"/>
        <v>0</v>
      </c>
      <c r="AC90" s="125">
        <f t="shared" si="65"/>
        <v>0</v>
      </c>
      <c r="AD90" s="125">
        <f t="shared" si="66"/>
        <v>0</v>
      </c>
      <c r="AE90" s="125">
        <f t="shared" si="67"/>
        <v>0</v>
      </c>
      <c r="AF90" s="125" t="e">
        <f t="shared" si="68"/>
        <v>#VALUE!</v>
      </c>
      <c r="AG90" s="125" t="e">
        <f t="shared" si="69"/>
        <v>#VALUE!</v>
      </c>
      <c r="AH90" s="125" t="e">
        <f t="shared" si="70"/>
        <v>#VALUE!</v>
      </c>
      <c r="AI90" s="125">
        <f t="shared" si="71"/>
        <v>0</v>
      </c>
      <c r="AJ90" s="125">
        <f t="shared" si="72"/>
        <v>0</v>
      </c>
      <c r="AK90" s="125">
        <f t="shared" si="73"/>
        <v>0</v>
      </c>
      <c r="AL90" s="125">
        <f t="shared" si="74"/>
        <v>0</v>
      </c>
      <c r="AM90" s="125">
        <f t="shared" si="75"/>
        <v>0</v>
      </c>
      <c r="AN90" s="125">
        <f t="shared" si="76"/>
        <v>0</v>
      </c>
      <c r="AO90" s="125" t="e">
        <f t="shared" si="77"/>
        <v>#VALUE!</v>
      </c>
      <c r="AP90" s="125" t="e">
        <f t="shared" si="78"/>
        <v>#VALUE!</v>
      </c>
      <c r="AQ90" s="125" t="e">
        <f t="shared" si="79"/>
        <v>#VALUE!</v>
      </c>
      <c r="AR90" s="125">
        <f t="shared" si="80"/>
        <v>0</v>
      </c>
      <c r="AS90" s="125">
        <f t="shared" si="81"/>
        <v>0</v>
      </c>
      <c r="AT90" s="125">
        <f t="shared" si="82"/>
        <v>0</v>
      </c>
      <c r="AU90" s="125">
        <f t="shared" si="83"/>
        <v>0</v>
      </c>
      <c r="AV90" s="125">
        <f t="shared" si="84"/>
        <v>0</v>
      </c>
      <c r="AW90" s="125">
        <f t="shared" si="85"/>
        <v>0</v>
      </c>
      <c r="AX90" s="125" t="e">
        <f t="shared" si="86"/>
        <v>#VALUE!</v>
      </c>
      <c r="AY90" s="125" t="e">
        <f t="shared" si="87"/>
        <v>#VALUE!</v>
      </c>
      <c r="AZ90" s="125" t="e">
        <f t="shared" si="88"/>
        <v>#VALUE!</v>
      </c>
      <c r="BA90" s="125">
        <f t="shared" si="89"/>
        <v>0</v>
      </c>
      <c r="BB90" s="125">
        <f t="shared" si="90"/>
        <v>0</v>
      </c>
      <c r="BC90" s="125">
        <f t="shared" si="91"/>
        <v>0</v>
      </c>
      <c r="BD90" s="125">
        <f t="shared" si="92"/>
        <v>0</v>
      </c>
      <c r="BE90" s="125">
        <f t="shared" si="93"/>
        <v>0</v>
      </c>
      <c r="BF90" s="125">
        <f t="shared" si="94"/>
        <v>0</v>
      </c>
      <c r="BG90" s="125" t="e">
        <f t="shared" si="95"/>
        <v>#VALUE!</v>
      </c>
      <c r="BH90" s="125" t="e">
        <f t="shared" si="96"/>
        <v>#VALUE!</v>
      </c>
      <c r="BI90" s="125" t="e">
        <f t="shared" si="97"/>
        <v>#VALUE!</v>
      </c>
      <c r="BJ90" s="125">
        <f t="shared" si="98"/>
        <v>0</v>
      </c>
      <c r="BK90" s="125">
        <f t="shared" si="99"/>
        <v>0</v>
      </c>
      <c r="BL90" s="125">
        <f t="shared" si="100"/>
        <v>0</v>
      </c>
      <c r="BM90" s="125">
        <f t="shared" si="101"/>
        <v>0</v>
      </c>
      <c r="BN90" s="125">
        <f t="shared" si="102"/>
        <v>0</v>
      </c>
      <c r="BO90" s="125">
        <f t="shared" si="103"/>
        <v>0</v>
      </c>
      <c r="BP90" s="125" t="e">
        <f t="shared" si="104"/>
        <v>#VALUE!</v>
      </c>
      <c r="BQ90" s="125" t="e">
        <f t="shared" si="105"/>
        <v>#VALUE!</v>
      </c>
      <c r="BR90" s="125" t="e">
        <f t="shared" si="106"/>
        <v>#VALUE!</v>
      </c>
      <c r="BT90" s="125" t="e">
        <f t="shared" si="107"/>
        <v>#VALUE!</v>
      </c>
      <c r="BU90" s="125" t="e">
        <f t="shared" si="108"/>
        <v>#VALUE!</v>
      </c>
      <c r="BW90" s="125" t="e">
        <f t="shared" si="109"/>
        <v>#VALUE!</v>
      </c>
      <c r="BX90" s="125" t="e">
        <f t="shared" si="110"/>
        <v>#VALUE!</v>
      </c>
      <c r="BZ90" s="125" t="e">
        <f t="shared" si="111"/>
        <v>#VALUE!</v>
      </c>
      <c r="CA90" s="125" t="e">
        <f t="shared" si="112"/>
        <v>#VALUE!</v>
      </c>
      <c r="CC90" s="125" t="e">
        <f t="shared" si="113"/>
        <v>#VALUE!</v>
      </c>
      <c r="CD90" s="125" t="e">
        <f t="shared" si="114"/>
        <v>#VALUE!</v>
      </c>
      <c r="CJ90" s="176" t="e">
        <f t="shared" si="116"/>
        <v>#VALUE!</v>
      </c>
      <c r="CK90" s="176" t="e">
        <f t="shared" si="118"/>
        <v>#VALUE!</v>
      </c>
      <c r="CL90" s="176" t="e">
        <f t="shared" si="118"/>
        <v>#VALUE!</v>
      </c>
      <c r="CM90" s="176" t="e">
        <f t="shared" si="118"/>
        <v>#VALUE!</v>
      </c>
      <c r="CN90" s="176" t="e">
        <f t="shared" si="118"/>
        <v>#VALUE!</v>
      </c>
      <c r="CO90" s="176" t="e">
        <f t="shared" si="118"/>
        <v>#VALUE!</v>
      </c>
      <c r="CP90" s="176" t="e">
        <f t="shared" si="118"/>
        <v>#VALUE!</v>
      </c>
      <c r="CQ90" s="176" t="e">
        <f t="shared" si="118"/>
        <v>#VALUE!</v>
      </c>
      <c r="CR90" s="176" t="e">
        <f t="shared" si="118"/>
        <v>#VALUE!</v>
      </c>
      <c r="CS90" s="176" t="e">
        <f t="shared" si="118"/>
        <v>#VALUE!</v>
      </c>
      <c r="CT90" s="176" t="e">
        <f t="shared" si="118"/>
        <v>#VALUE!</v>
      </c>
      <c r="CU90" s="176" t="e">
        <f t="shared" si="118"/>
        <v>#VALUE!</v>
      </c>
      <c r="CV90" s="176" t="e">
        <f t="shared" si="118"/>
        <v>#VALUE!</v>
      </c>
      <c r="CW90" s="176" t="e">
        <f t="shared" si="118"/>
        <v>#VALUE!</v>
      </c>
      <c r="CX90" s="176" t="e">
        <f t="shared" si="118"/>
        <v>#VALUE!</v>
      </c>
    </row>
    <row r="91" spans="1:102" s="125" customFormat="1" x14ac:dyDescent="0.35">
      <c r="A91" s="140">
        <v>2045</v>
      </c>
      <c r="M91" s="174"/>
      <c r="Q91" s="125">
        <f t="shared" si="53"/>
        <v>0</v>
      </c>
      <c r="R91" s="174">
        <f t="shared" si="54"/>
        <v>0</v>
      </c>
      <c r="S91" s="125">
        <f t="shared" si="55"/>
        <v>0</v>
      </c>
      <c r="T91" s="125">
        <f t="shared" si="56"/>
        <v>0</v>
      </c>
      <c r="U91" s="125">
        <f t="shared" si="57"/>
        <v>0</v>
      </c>
      <c r="V91" s="125">
        <f t="shared" si="58"/>
        <v>0</v>
      </c>
      <c r="W91" s="125" t="e">
        <f t="shared" si="59"/>
        <v>#VALUE!</v>
      </c>
      <c r="X91" s="125" t="e">
        <f t="shared" si="60"/>
        <v>#VALUE!</v>
      </c>
      <c r="Y91" s="125" t="e">
        <f t="shared" si="61"/>
        <v>#VALUE!</v>
      </c>
      <c r="Z91" s="125">
        <f t="shared" si="62"/>
        <v>0</v>
      </c>
      <c r="AA91" s="125">
        <f t="shared" si="63"/>
        <v>0</v>
      </c>
      <c r="AB91" s="125">
        <f t="shared" si="64"/>
        <v>0</v>
      </c>
      <c r="AC91" s="125">
        <f t="shared" si="65"/>
        <v>0</v>
      </c>
      <c r="AD91" s="125">
        <f t="shared" si="66"/>
        <v>0</v>
      </c>
      <c r="AE91" s="125">
        <f t="shared" si="67"/>
        <v>0</v>
      </c>
      <c r="AF91" s="125" t="e">
        <f t="shared" si="68"/>
        <v>#VALUE!</v>
      </c>
      <c r="AG91" s="125" t="e">
        <f t="shared" si="69"/>
        <v>#VALUE!</v>
      </c>
      <c r="AH91" s="125" t="e">
        <f t="shared" si="70"/>
        <v>#VALUE!</v>
      </c>
      <c r="AI91" s="125">
        <f t="shared" si="71"/>
        <v>0</v>
      </c>
      <c r="AJ91" s="125">
        <f t="shared" si="72"/>
        <v>0</v>
      </c>
      <c r="AK91" s="125">
        <f t="shared" si="73"/>
        <v>0</v>
      </c>
      <c r="AL91" s="125">
        <f t="shared" si="74"/>
        <v>0</v>
      </c>
      <c r="AM91" s="125">
        <f t="shared" si="75"/>
        <v>0</v>
      </c>
      <c r="AN91" s="125">
        <f t="shared" si="76"/>
        <v>0</v>
      </c>
      <c r="AO91" s="125" t="e">
        <f t="shared" si="77"/>
        <v>#VALUE!</v>
      </c>
      <c r="AP91" s="125" t="e">
        <f t="shared" si="78"/>
        <v>#VALUE!</v>
      </c>
      <c r="AQ91" s="125" t="e">
        <f t="shared" si="79"/>
        <v>#VALUE!</v>
      </c>
      <c r="AR91" s="125">
        <f t="shared" si="80"/>
        <v>0</v>
      </c>
      <c r="AS91" s="125">
        <f t="shared" si="81"/>
        <v>0</v>
      </c>
      <c r="AT91" s="125">
        <f t="shared" si="82"/>
        <v>0</v>
      </c>
      <c r="AU91" s="125">
        <f t="shared" si="83"/>
        <v>0</v>
      </c>
      <c r="AV91" s="125">
        <f t="shared" si="84"/>
        <v>0</v>
      </c>
      <c r="AW91" s="125">
        <f t="shared" si="85"/>
        <v>0</v>
      </c>
      <c r="AX91" s="125" t="e">
        <f t="shared" si="86"/>
        <v>#VALUE!</v>
      </c>
      <c r="AY91" s="125" t="e">
        <f t="shared" si="87"/>
        <v>#VALUE!</v>
      </c>
      <c r="AZ91" s="125" t="e">
        <f t="shared" si="88"/>
        <v>#VALUE!</v>
      </c>
      <c r="BA91" s="125">
        <f t="shared" si="89"/>
        <v>0</v>
      </c>
      <c r="BB91" s="125">
        <f t="shared" si="90"/>
        <v>0</v>
      </c>
      <c r="BC91" s="125">
        <f t="shared" si="91"/>
        <v>0</v>
      </c>
      <c r="BD91" s="125">
        <f t="shared" si="92"/>
        <v>0</v>
      </c>
      <c r="BE91" s="125">
        <f t="shared" si="93"/>
        <v>0</v>
      </c>
      <c r="BF91" s="125">
        <f t="shared" si="94"/>
        <v>0</v>
      </c>
      <c r="BG91" s="125" t="e">
        <f t="shared" si="95"/>
        <v>#VALUE!</v>
      </c>
      <c r="BH91" s="125" t="e">
        <f t="shared" si="96"/>
        <v>#VALUE!</v>
      </c>
      <c r="BI91" s="125" t="e">
        <f t="shared" si="97"/>
        <v>#VALUE!</v>
      </c>
      <c r="BJ91" s="125">
        <f t="shared" si="98"/>
        <v>0</v>
      </c>
      <c r="BK91" s="125">
        <f t="shared" si="99"/>
        <v>0</v>
      </c>
      <c r="BL91" s="125">
        <f t="shared" si="100"/>
        <v>0</v>
      </c>
      <c r="BM91" s="125">
        <f t="shared" si="101"/>
        <v>0</v>
      </c>
      <c r="BN91" s="125">
        <f t="shared" si="102"/>
        <v>0</v>
      </c>
      <c r="BO91" s="125">
        <f t="shared" si="103"/>
        <v>0</v>
      </c>
      <c r="BP91" s="125" t="e">
        <f t="shared" si="104"/>
        <v>#VALUE!</v>
      </c>
      <c r="BQ91" s="125" t="e">
        <f t="shared" si="105"/>
        <v>#VALUE!</v>
      </c>
      <c r="BR91" s="125" t="e">
        <f t="shared" si="106"/>
        <v>#VALUE!</v>
      </c>
      <c r="BT91" s="125" t="e">
        <f t="shared" si="107"/>
        <v>#VALUE!</v>
      </c>
      <c r="BU91" s="125" t="e">
        <f t="shared" si="108"/>
        <v>#VALUE!</v>
      </c>
      <c r="BW91" s="125" t="e">
        <f t="shared" si="109"/>
        <v>#VALUE!</v>
      </c>
      <c r="BX91" s="125" t="e">
        <f t="shared" si="110"/>
        <v>#VALUE!</v>
      </c>
      <c r="BZ91" s="125" t="e">
        <f t="shared" si="111"/>
        <v>#VALUE!</v>
      </c>
      <c r="CA91" s="125" t="e">
        <f t="shared" si="112"/>
        <v>#VALUE!</v>
      </c>
      <c r="CC91" s="125" t="e">
        <f t="shared" si="113"/>
        <v>#VALUE!</v>
      </c>
      <c r="CD91" s="125" t="e">
        <f t="shared" si="114"/>
        <v>#VALUE!</v>
      </c>
      <c r="CJ91" s="176" t="e">
        <f t="shared" si="116"/>
        <v>#VALUE!</v>
      </c>
      <c r="CK91" s="176" t="e">
        <f t="shared" si="118"/>
        <v>#VALUE!</v>
      </c>
      <c r="CL91" s="176" t="e">
        <f t="shared" si="118"/>
        <v>#VALUE!</v>
      </c>
      <c r="CM91" s="176" t="e">
        <f t="shared" si="118"/>
        <v>#VALUE!</v>
      </c>
      <c r="CN91" s="176" t="e">
        <f t="shared" si="118"/>
        <v>#VALUE!</v>
      </c>
      <c r="CO91" s="176" t="e">
        <f t="shared" si="118"/>
        <v>#VALUE!</v>
      </c>
      <c r="CP91" s="176" t="e">
        <f t="shared" si="118"/>
        <v>#VALUE!</v>
      </c>
      <c r="CQ91" s="176" t="e">
        <f t="shared" si="118"/>
        <v>#VALUE!</v>
      </c>
      <c r="CR91" s="176" t="e">
        <f t="shared" si="118"/>
        <v>#VALUE!</v>
      </c>
      <c r="CS91" s="176" t="e">
        <f t="shared" si="118"/>
        <v>#VALUE!</v>
      </c>
      <c r="CT91" s="176" t="e">
        <f t="shared" si="118"/>
        <v>#VALUE!</v>
      </c>
      <c r="CU91" s="176" t="e">
        <f t="shared" si="118"/>
        <v>#VALUE!</v>
      </c>
      <c r="CV91" s="176" t="e">
        <f t="shared" si="118"/>
        <v>#VALUE!</v>
      </c>
      <c r="CW91" s="176" t="e">
        <f t="shared" si="118"/>
        <v>#VALUE!</v>
      </c>
      <c r="CX91" s="176" t="e">
        <f t="shared" si="118"/>
        <v>#VALUE!</v>
      </c>
    </row>
    <row r="92" spans="1:102" s="125" customFormat="1" x14ac:dyDescent="0.35">
      <c r="A92" s="140">
        <v>2046</v>
      </c>
      <c r="M92" s="174"/>
      <c r="Q92" s="125">
        <f t="shared" si="53"/>
        <v>0</v>
      </c>
      <c r="R92" s="174">
        <f t="shared" si="54"/>
        <v>0</v>
      </c>
      <c r="S92" s="125">
        <f t="shared" si="55"/>
        <v>0</v>
      </c>
      <c r="T92" s="125">
        <f t="shared" si="56"/>
        <v>0</v>
      </c>
      <c r="U92" s="125">
        <f t="shared" si="57"/>
        <v>0</v>
      </c>
      <c r="V92" s="125">
        <f t="shared" si="58"/>
        <v>0</v>
      </c>
      <c r="W92" s="125" t="e">
        <f t="shared" si="59"/>
        <v>#VALUE!</v>
      </c>
      <c r="X92" s="125" t="e">
        <f t="shared" si="60"/>
        <v>#VALUE!</v>
      </c>
      <c r="Y92" s="125" t="e">
        <f t="shared" si="61"/>
        <v>#VALUE!</v>
      </c>
      <c r="Z92" s="125">
        <f t="shared" si="62"/>
        <v>0</v>
      </c>
      <c r="AA92" s="125">
        <f t="shared" si="63"/>
        <v>0</v>
      </c>
      <c r="AB92" s="125">
        <f t="shared" si="64"/>
        <v>0</v>
      </c>
      <c r="AC92" s="125">
        <f t="shared" si="65"/>
        <v>0</v>
      </c>
      <c r="AD92" s="125">
        <f t="shared" si="66"/>
        <v>0</v>
      </c>
      <c r="AE92" s="125">
        <f t="shared" si="67"/>
        <v>0</v>
      </c>
      <c r="AF92" s="125" t="e">
        <f t="shared" si="68"/>
        <v>#VALUE!</v>
      </c>
      <c r="AG92" s="125" t="e">
        <f t="shared" si="69"/>
        <v>#VALUE!</v>
      </c>
      <c r="AH92" s="125" t="e">
        <f t="shared" si="70"/>
        <v>#VALUE!</v>
      </c>
      <c r="AI92" s="125">
        <f t="shared" si="71"/>
        <v>0</v>
      </c>
      <c r="AJ92" s="125">
        <f t="shared" si="72"/>
        <v>0</v>
      </c>
      <c r="AK92" s="125">
        <f t="shared" si="73"/>
        <v>0</v>
      </c>
      <c r="AL92" s="125">
        <f t="shared" si="74"/>
        <v>0</v>
      </c>
      <c r="AM92" s="125">
        <f t="shared" si="75"/>
        <v>0</v>
      </c>
      <c r="AN92" s="125">
        <f t="shared" si="76"/>
        <v>0</v>
      </c>
      <c r="AO92" s="125" t="e">
        <f t="shared" si="77"/>
        <v>#VALUE!</v>
      </c>
      <c r="AP92" s="125" t="e">
        <f t="shared" si="78"/>
        <v>#VALUE!</v>
      </c>
      <c r="AQ92" s="125" t="e">
        <f t="shared" si="79"/>
        <v>#VALUE!</v>
      </c>
      <c r="AR92" s="125">
        <f t="shared" si="80"/>
        <v>0</v>
      </c>
      <c r="AS92" s="125">
        <f t="shared" si="81"/>
        <v>0</v>
      </c>
      <c r="AT92" s="125">
        <f t="shared" si="82"/>
        <v>0</v>
      </c>
      <c r="AU92" s="125">
        <f t="shared" si="83"/>
        <v>0</v>
      </c>
      <c r="AV92" s="125">
        <f t="shared" si="84"/>
        <v>0</v>
      </c>
      <c r="AW92" s="125">
        <f t="shared" si="85"/>
        <v>0</v>
      </c>
      <c r="AX92" s="125" t="e">
        <f t="shared" si="86"/>
        <v>#VALUE!</v>
      </c>
      <c r="AY92" s="125" t="e">
        <f t="shared" si="87"/>
        <v>#VALUE!</v>
      </c>
      <c r="AZ92" s="125" t="e">
        <f t="shared" si="88"/>
        <v>#VALUE!</v>
      </c>
      <c r="BA92" s="125">
        <f t="shared" si="89"/>
        <v>0</v>
      </c>
      <c r="BB92" s="125">
        <f t="shared" si="90"/>
        <v>0</v>
      </c>
      <c r="BC92" s="125">
        <f t="shared" si="91"/>
        <v>0</v>
      </c>
      <c r="BD92" s="125">
        <f t="shared" si="92"/>
        <v>0</v>
      </c>
      <c r="BE92" s="125">
        <f t="shared" si="93"/>
        <v>0</v>
      </c>
      <c r="BF92" s="125">
        <f t="shared" si="94"/>
        <v>0</v>
      </c>
      <c r="BG92" s="125" t="e">
        <f t="shared" si="95"/>
        <v>#VALUE!</v>
      </c>
      <c r="BH92" s="125" t="e">
        <f t="shared" si="96"/>
        <v>#VALUE!</v>
      </c>
      <c r="BI92" s="125" t="e">
        <f t="shared" si="97"/>
        <v>#VALUE!</v>
      </c>
      <c r="BJ92" s="125">
        <f t="shared" si="98"/>
        <v>0</v>
      </c>
      <c r="BK92" s="125">
        <f t="shared" si="99"/>
        <v>0</v>
      </c>
      <c r="BL92" s="125">
        <f t="shared" si="100"/>
        <v>0</v>
      </c>
      <c r="BM92" s="125">
        <f t="shared" si="101"/>
        <v>0</v>
      </c>
      <c r="BN92" s="125">
        <f t="shared" si="102"/>
        <v>0</v>
      </c>
      <c r="BO92" s="125">
        <f t="shared" si="103"/>
        <v>0</v>
      </c>
      <c r="BP92" s="125" t="e">
        <f t="shared" si="104"/>
        <v>#VALUE!</v>
      </c>
      <c r="BQ92" s="125" t="e">
        <f t="shared" si="105"/>
        <v>#VALUE!</v>
      </c>
      <c r="BR92" s="125" t="e">
        <f t="shared" si="106"/>
        <v>#VALUE!</v>
      </c>
      <c r="BT92" s="125" t="e">
        <f t="shared" si="107"/>
        <v>#VALUE!</v>
      </c>
      <c r="BU92" s="125" t="e">
        <f t="shared" si="108"/>
        <v>#VALUE!</v>
      </c>
      <c r="BW92" s="125" t="e">
        <f t="shared" si="109"/>
        <v>#VALUE!</v>
      </c>
      <c r="BX92" s="125" t="e">
        <f t="shared" si="110"/>
        <v>#VALUE!</v>
      </c>
      <c r="BZ92" s="125" t="e">
        <f t="shared" si="111"/>
        <v>#VALUE!</v>
      </c>
      <c r="CA92" s="125" t="e">
        <f t="shared" si="112"/>
        <v>#VALUE!</v>
      </c>
      <c r="CC92" s="125" t="e">
        <f t="shared" si="113"/>
        <v>#VALUE!</v>
      </c>
      <c r="CD92" s="125" t="e">
        <f t="shared" si="114"/>
        <v>#VALUE!</v>
      </c>
      <c r="CJ92" s="176" t="e">
        <f t="shared" si="116"/>
        <v>#VALUE!</v>
      </c>
      <c r="CK92" s="176" t="e">
        <f t="shared" si="118"/>
        <v>#VALUE!</v>
      </c>
      <c r="CL92" s="176" t="e">
        <f t="shared" si="118"/>
        <v>#VALUE!</v>
      </c>
      <c r="CM92" s="176" t="e">
        <f t="shared" si="118"/>
        <v>#VALUE!</v>
      </c>
      <c r="CN92" s="176" t="e">
        <f t="shared" si="118"/>
        <v>#VALUE!</v>
      </c>
      <c r="CO92" s="176" t="e">
        <f t="shared" si="118"/>
        <v>#VALUE!</v>
      </c>
      <c r="CP92" s="176" t="e">
        <f t="shared" si="118"/>
        <v>#VALUE!</v>
      </c>
      <c r="CQ92" s="176" t="e">
        <f t="shared" si="118"/>
        <v>#VALUE!</v>
      </c>
      <c r="CR92" s="176" t="e">
        <f t="shared" si="118"/>
        <v>#VALUE!</v>
      </c>
      <c r="CS92" s="176" t="e">
        <f t="shared" si="118"/>
        <v>#VALUE!</v>
      </c>
      <c r="CT92" s="176" t="e">
        <f t="shared" si="118"/>
        <v>#VALUE!</v>
      </c>
      <c r="CU92" s="176" t="e">
        <f t="shared" si="118"/>
        <v>#VALUE!</v>
      </c>
      <c r="CV92" s="176" t="e">
        <f t="shared" si="118"/>
        <v>#VALUE!</v>
      </c>
      <c r="CW92" s="176" t="e">
        <f t="shared" si="118"/>
        <v>#VALUE!</v>
      </c>
      <c r="CX92" s="176" t="e">
        <f t="shared" si="118"/>
        <v>#VALUE!</v>
      </c>
    </row>
    <row r="93" spans="1:102" s="125" customFormat="1" x14ac:dyDescent="0.35">
      <c r="A93" s="140">
        <v>2047</v>
      </c>
      <c r="M93" s="174"/>
      <c r="Q93" s="125">
        <f t="shared" si="53"/>
        <v>0</v>
      </c>
      <c r="R93" s="174">
        <f t="shared" si="54"/>
        <v>0</v>
      </c>
      <c r="S93" s="125">
        <f t="shared" si="55"/>
        <v>0</v>
      </c>
      <c r="T93" s="125">
        <f t="shared" si="56"/>
        <v>0</v>
      </c>
      <c r="U93" s="125">
        <f t="shared" si="57"/>
        <v>0</v>
      </c>
      <c r="V93" s="125">
        <f t="shared" si="58"/>
        <v>0</v>
      </c>
      <c r="W93" s="125" t="e">
        <f t="shared" si="59"/>
        <v>#VALUE!</v>
      </c>
      <c r="X93" s="125" t="e">
        <f t="shared" si="60"/>
        <v>#VALUE!</v>
      </c>
      <c r="Y93" s="125" t="e">
        <f t="shared" si="61"/>
        <v>#VALUE!</v>
      </c>
      <c r="Z93" s="125">
        <f t="shared" si="62"/>
        <v>0</v>
      </c>
      <c r="AA93" s="125">
        <f t="shared" si="63"/>
        <v>0</v>
      </c>
      <c r="AB93" s="125">
        <f t="shared" si="64"/>
        <v>0</v>
      </c>
      <c r="AC93" s="125">
        <f t="shared" si="65"/>
        <v>0</v>
      </c>
      <c r="AD93" s="125">
        <f t="shared" si="66"/>
        <v>0</v>
      </c>
      <c r="AE93" s="125">
        <f t="shared" si="67"/>
        <v>0</v>
      </c>
      <c r="AF93" s="125" t="e">
        <f t="shared" si="68"/>
        <v>#VALUE!</v>
      </c>
      <c r="AG93" s="125" t="e">
        <f t="shared" si="69"/>
        <v>#VALUE!</v>
      </c>
      <c r="AH93" s="125" t="e">
        <f t="shared" si="70"/>
        <v>#VALUE!</v>
      </c>
      <c r="AI93" s="125">
        <f t="shared" si="71"/>
        <v>0</v>
      </c>
      <c r="AJ93" s="125">
        <f t="shared" si="72"/>
        <v>0</v>
      </c>
      <c r="AK93" s="125">
        <f t="shared" si="73"/>
        <v>0</v>
      </c>
      <c r="AL93" s="125">
        <f t="shared" si="74"/>
        <v>0</v>
      </c>
      <c r="AM93" s="125">
        <f t="shared" si="75"/>
        <v>0</v>
      </c>
      <c r="AN93" s="125">
        <f t="shared" si="76"/>
        <v>0</v>
      </c>
      <c r="AO93" s="125" t="e">
        <f t="shared" si="77"/>
        <v>#VALUE!</v>
      </c>
      <c r="AP93" s="125" t="e">
        <f t="shared" si="78"/>
        <v>#VALUE!</v>
      </c>
      <c r="AQ93" s="125" t="e">
        <f t="shared" si="79"/>
        <v>#VALUE!</v>
      </c>
      <c r="AR93" s="125">
        <f t="shared" si="80"/>
        <v>0</v>
      </c>
      <c r="AS93" s="125">
        <f t="shared" si="81"/>
        <v>0</v>
      </c>
      <c r="AT93" s="125">
        <f t="shared" si="82"/>
        <v>0</v>
      </c>
      <c r="AU93" s="125">
        <f t="shared" si="83"/>
        <v>0</v>
      </c>
      <c r="AV93" s="125">
        <f t="shared" si="84"/>
        <v>0</v>
      </c>
      <c r="AW93" s="125">
        <f t="shared" si="85"/>
        <v>0</v>
      </c>
      <c r="AX93" s="125" t="e">
        <f t="shared" si="86"/>
        <v>#VALUE!</v>
      </c>
      <c r="AY93" s="125" t="e">
        <f t="shared" si="87"/>
        <v>#VALUE!</v>
      </c>
      <c r="AZ93" s="125" t="e">
        <f t="shared" si="88"/>
        <v>#VALUE!</v>
      </c>
      <c r="BA93" s="125">
        <f t="shared" si="89"/>
        <v>0</v>
      </c>
      <c r="BB93" s="125">
        <f t="shared" si="90"/>
        <v>0</v>
      </c>
      <c r="BC93" s="125">
        <f t="shared" si="91"/>
        <v>0</v>
      </c>
      <c r="BD93" s="125">
        <f t="shared" si="92"/>
        <v>0</v>
      </c>
      <c r="BE93" s="125">
        <f t="shared" si="93"/>
        <v>0</v>
      </c>
      <c r="BF93" s="125">
        <f t="shared" si="94"/>
        <v>0</v>
      </c>
      <c r="BG93" s="125" t="e">
        <f t="shared" si="95"/>
        <v>#VALUE!</v>
      </c>
      <c r="BH93" s="125" t="e">
        <f t="shared" si="96"/>
        <v>#VALUE!</v>
      </c>
      <c r="BI93" s="125" t="e">
        <f t="shared" si="97"/>
        <v>#VALUE!</v>
      </c>
      <c r="BJ93" s="125">
        <f t="shared" si="98"/>
        <v>0</v>
      </c>
      <c r="BK93" s="125">
        <f t="shared" si="99"/>
        <v>0</v>
      </c>
      <c r="BL93" s="125">
        <f t="shared" si="100"/>
        <v>0</v>
      </c>
      <c r="BM93" s="125">
        <f t="shared" si="101"/>
        <v>0</v>
      </c>
      <c r="BN93" s="125">
        <f t="shared" si="102"/>
        <v>0</v>
      </c>
      <c r="BO93" s="125">
        <f t="shared" si="103"/>
        <v>0</v>
      </c>
      <c r="BP93" s="125" t="e">
        <f t="shared" si="104"/>
        <v>#VALUE!</v>
      </c>
      <c r="BQ93" s="125" t="e">
        <f t="shared" si="105"/>
        <v>#VALUE!</v>
      </c>
      <c r="BR93" s="125" t="e">
        <f t="shared" si="106"/>
        <v>#VALUE!</v>
      </c>
      <c r="BT93" s="125" t="e">
        <f t="shared" si="107"/>
        <v>#VALUE!</v>
      </c>
      <c r="BU93" s="125" t="e">
        <f t="shared" si="108"/>
        <v>#VALUE!</v>
      </c>
      <c r="BW93" s="125" t="e">
        <f t="shared" si="109"/>
        <v>#VALUE!</v>
      </c>
      <c r="BX93" s="125" t="e">
        <f t="shared" si="110"/>
        <v>#VALUE!</v>
      </c>
      <c r="BZ93" s="125" t="e">
        <f t="shared" si="111"/>
        <v>#VALUE!</v>
      </c>
      <c r="CA93" s="125" t="e">
        <f t="shared" si="112"/>
        <v>#VALUE!</v>
      </c>
      <c r="CC93" s="125" t="e">
        <f t="shared" si="113"/>
        <v>#VALUE!</v>
      </c>
      <c r="CD93" s="125" t="e">
        <f t="shared" si="114"/>
        <v>#VALUE!</v>
      </c>
      <c r="CJ93" s="176" t="e">
        <f t="shared" si="116"/>
        <v>#VALUE!</v>
      </c>
      <c r="CK93" s="176" t="e">
        <f t="shared" si="118"/>
        <v>#VALUE!</v>
      </c>
      <c r="CL93" s="176" t="e">
        <f t="shared" si="118"/>
        <v>#VALUE!</v>
      </c>
      <c r="CM93" s="176" t="e">
        <f t="shared" si="118"/>
        <v>#VALUE!</v>
      </c>
      <c r="CN93" s="176" t="e">
        <f t="shared" si="118"/>
        <v>#VALUE!</v>
      </c>
      <c r="CO93" s="176" t="e">
        <f t="shared" si="118"/>
        <v>#VALUE!</v>
      </c>
      <c r="CP93" s="176" t="e">
        <f t="shared" si="118"/>
        <v>#VALUE!</v>
      </c>
      <c r="CQ93" s="176" t="e">
        <f t="shared" si="118"/>
        <v>#VALUE!</v>
      </c>
      <c r="CR93" s="176" t="e">
        <f t="shared" si="118"/>
        <v>#VALUE!</v>
      </c>
      <c r="CS93" s="176" t="e">
        <f t="shared" si="118"/>
        <v>#VALUE!</v>
      </c>
      <c r="CT93" s="176" t="e">
        <f t="shared" si="118"/>
        <v>#VALUE!</v>
      </c>
      <c r="CU93" s="176" t="e">
        <f t="shared" si="118"/>
        <v>#VALUE!</v>
      </c>
      <c r="CV93" s="176" t="e">
        <f t="shared" si="118"/>
        <v>#VALUE!</v>
      </c>
      <c r="CW93" s="176" t="e">
        <f t="shared" si="118"/>
        <v>#VALUE!</v>
      </c>
      <c r="CX93" s="176" t="e">
        <f t="shared" si="118"/>
        <v>#VALUE!</v>
      </c>
    </row>
    <row r="94" spans="1:102" s="125" customFormat="1" x14ac:dyDescent="0.35">
      <c r="A94" s="140">
        <v>2048</v>
      </c>
      <c r="M94" s="174"/>
      <c r="Q94" s="125">
        <f t="shared" si="53"/>
        <v>0</v>
      </c>
      <c r="R94" s="174">
        <f t="shared" si="54"/>
        <v>0</v>
      </c>
      <c r="S94" s="125">
        <f t="shared" si="55"/>
        <v>0</v>
      </c>
      <c r="T94" s="125">
        <f t="shared" si="56"/>
        <v>0</v>
      </c>
      <c r="U94" s="125">
        <f t="shared" si="57"/>
        <v>0</v>
      </c>
      <c r="V94" s="125">
        <f t="shared" si="58"/>
        <v>0</v>
      </c>
      <c r="W94" s="125" t="e">
        <f t="shared" si="59"/>
        <v>#VALUE!</v>
      </c>
      <c r="X94" s="125" t="e">
        <f t="shared" si="60"/>
        <v>#VALUE!</v>
      </c>
      <c r="Y94" s="125" t="e">
        <f t="shared" si="61"/>
        <v>#VALUE!</v>
      </c>
      <c r="Z94" s="125">
        <f t="shared" si="62"/>
        <v>0</v>
      </c>
      <c r="AA94" s="125">
        <f t="shared" si="63"/>
        <v>0</v>
      </c>
      <c r="AB94" s="125">
        <f t="shared" si="64"/>
        <v>0</v>
      </c>
      <c r="AC94" s="125">
        <f t="shared" si="65"/>
        <v>0</v>
      </c>
      <c r="AD94" s="125">
        <f t="shared" si="66"/>
        <v>0</v>
      </c>
      <c r="AE94" s="125">
        <f t="shared" si="67"/>
        <v>0</v>
      </c>
      <c r="AF94" s="125" t="e">
        <f t="shared" si="68"/>
        <v>#VALUE!</v>
      </c>
      <c r="AG94" s="125" t="e">
        <f t="shared" si="69"/>
        <v>#VALUE!</v>
      </c>
      <c r="AH94" s="125" t="e">
        <f t="shared" si="70"/>
        <v>#VALUE!</v>
      </c>
      <c r="AI94" s="125">
        <f t="shared" si="71"/>
        <v>0</v>
      </c>
      <c r="AJ94" s="125">
        <f t="shared" si="72"/>
        <v>0</v>
      </c>
      <c r="AK94" s="125">
        <f t="shared" si="73"/>
        <v>0</v>
      </c>
      <c r="AL94" s="125">
        <f t="shared" si="74"/>
        <v>0</v>
      </c>
      <c r="AM94" s="125">
        <f t="shared" si="75"/>
        <v>0</v>
      </c>
      <c r="AN94" s="125">
        <f t="shared" si="76"/>
        <v>0</v>
      </c>
      <c r="AO94" s="125" t="e">
        <f t="shared" si="77"/>
        <v>#VALUE!</v>
      </c>
      <c r="AP94" s="125" t="e">
        <f t="shared" si="78"/>
        <v>#VALUE!</v>
      </c>
      <c r="AQ94" s="125" t="e">
        <f t="shared" si="79"/>
        <v>#VALUE!</v>
      </c>
      <c r="AR94" s="125">
        <f t="shared" si="80"/>
        <v>0</v>
      </c>
      <c r="AS94" s="125">
        <f t="shared" si="81"/>
        <v>0</v>
      </c>
      <c r="AT94" s="125">
        <f t="shared" si="82"/>
        <v>0</v>
      </c>
      <c r="AU94" s="125">
        <f t="shared" si="83"/>
        <v>0</v>
      </c>
      <c r="AV94" s="125">
        <f t="shared" si="84"/>
        <v>0</v>
      </c>
      <c r="AW94" s="125">
        <f t="shared" si="85"/>
        <v>0</v>
      </c>
      <c r="AX94" s="125" t="e">
        <f t="shared" si="86"/>
        <v>#VALUE!</v>
      </c>
      <c r="AY94" s="125" t="e">
        <f t="shared" si="87"/>
        <v>#VALUE!</v>
      </c>
      <c r="AZ94" s="125" t="e">
        <f t="shared" si="88"/>
        <v>#VALUE!</v>
      </c>
      <c r="BA94" s="125">
        <f t="shared" si="89"/>
        <v>0</v>
      </c>
      <c r="BB94" s="125">
        <f t="shared" si="90"/>
        <v>0</v>
      </c>
      <c r="BC94" s="125">
        <f t="shared" si="91"/>
        <v>0</v>
      </c>
      <c r="BD94" s="125">
        <f t="shared" si="92"/>
        <v>0</v>
      </c>
      <c r="BE94" s="125">
        <f t="shared" si="93"/>
        <v>0</v>
      </c>
      <c r="BF94" s="125">
        <f t="shared" si="94"/>
        <v>0</v>
      </c>
      <c r="BG94" s="125" t="e">
        <f t="shared" si="95"/>
        <v>#VALUE!</v>
      </c>
      <c r="BH94" s="125" t="e">
        <f t="shared" si="96"/>
        <v>#VALUE!</v>
      </c>
      <c r="BI94" s="125" t="e">
        <f t="shared" si="97"/>
        <v>#VALUE!</v>
      </c>
      <c r="BJ94" s="125">
        <f t="shared" si="98"/>
        <v>0</v>
      </c>
      <c r="BK94" s="125">
        <f t="shared" si="99"/>
        <v>0</v>
      </c>
      <c r="BL94" s="125">
        <f t="shared" si="100"/>
        <v>0</v>
      </c>
      <c r="BM94" s="125">
        <f t="shared" si="101"/>
        <v>0</v>
      </c>
      <c r="BN94" s="125">
        <f t="shared" si="102"/>
        <v>0</v>
      </c>
      <c r="BO94" s="125">
        <f t="shared" si="103"/>
        <v>0</v>
      </c>
      <c r="BP94" s="125" t="e">
        <f t="shared" si="104"/>
        <v>#VALUE!</v>
      </c>
      <c r="BQ94" s="125" t="e">
        <f t="shared" si="105"/>
        <v>#VALUE!</v>
      </c>
      <c r="BR94" s="125" t="e">
        <f t="shared" si="106"/>
        <v>#VALUE!</v>
      </c>
      <c r="BT94" s="125" t="e">
        <f t="shared" si="107"/>
        <v>#VALUE!</v>
      </c>
      <c r="BU94" s="125" t="e">
        <f t="shared" si="108"/>
        <v>#VALUE!</v>
      </c>
      <c r="BW94" s="125" t="e">
        <f t="shared" si="109"/>
        <v>#VALUE!</v>
      </c>
      <c r="BX94" s="125" t="e">
        <f t="shared" si="110"/>
        <v>#VALUE!</v>
      </c>
      <c r="BZ94" s="125" t="e">
        <f t="shared" si="111"/>
        <v>#VALUE!</v>
      </c>
      <c r="CA94" s="125" t="e">
        <f t="shared" si="112"/>
        <v>#VALUE!</v>
      </c>
      <c r="CC94" s="125" t="e">
        <f t="shared" si="113"/>
        <v>#VALUE!</v>
      </c>
      <c r="CD94" s="125" t="e">
        <f t="shared" si="114"/>
        <v>#VALUE!</v>
      </c>
      <c r="CJ94" s="176" t="e">
        <f t="shared" si="116"/>
        <v>#VALUE!</v>
      </c>
      <c r="CK94" s="176" t="e">
        <f t="shared" si="118"/>
        <v>#VALUE!</v>
      </c>
      <c r="CL94" s="176" t="e">
        <f t="shared" si="118"/>
        <v>#VALUE!</v>
      </c>
      <c r="CM94" s="176" t="e">
        <f t="shared" si="118"/>
        <v>#VALUE!</v>
      </c>
      <c r="CN94" s="176" t="e">
        <f t="shared" si="118"/>
        <v>#VALUE!</v>
      </c>
      <c r="CO94" s="176" t="e">
        <f t="shared" si="118"/>
        <v>#VALUE!</v>
      </c>
      <c r="CP94" s="176" t="e">
        <f t="shared" si="118"/>
        <v>#VALUE!</v>
      </c>
      <c r="CQ94" s="176" t="e">
        <f t="shared" si="118"/>
        <v>#VALUE!</v>
      </c>
      <c r="CR94" s="176" t="e">
        <f t="shared" si="118"/>
        <v>#VALUE!</v>
      </c>
      <c r="CS94" s="176" t="e">
        <f t="shared" si="118"/>
        <v>#VALUE!</v>
      </c>
      <c r="CT94" s="176" t="e">
        <f t="shared" si="118"/>
        <v>#VALUE!</v>
      </c>
      <c r="CU94" s="176" t="e">
        <f t="shared" si="118"/>
        <v>#VALUE!</v>
      </c>
      <c r="CV94" s="176" t="e">
        <f t="shared" si="118"/>
        <v>#VALUE!</v>
      </c>
      <c r="CW94" s="176" t="e">
        <f t="shared" si="118"/>
        <v>#VALUE!</v>
      </c>
      <c r="CX94" s="176" t="e">
        <f t="shared" si="118"/>
        <v>#VALUE!</v>
      </c>
    </row>
    <row r="95" spans="1:102" s="125" customFormat="1" ht="15" thickBot="1" x14ac:dyDescent="0.4">
      <c r="A95" s="140">
        <v>2049</v>
      </c>
      <c r="M95" s="174"/>
      <c r="Q95" s="125">
        <f t="shared" si="53"/>
        <v>0</v>
      </c>
      <c r="R95" s="174">
        <f t="shared" si="54"/>
        <v>0</v>
      </c>
      <c r="S95" s="125">
        <f t="shared" si="55"/>
        <v>0</v>
      </c>
      <c r="T95" s="125">
        <f t="shared" si="56"/>
        <v>0</v>
      </c>
      <c r="U95" s="125">
        <f t="shared" si="57"/>
        <v>0</v>
      </c>
      <c r="V95" s="125">
        <f t="shared" si="58"/>
        <v>0</v>
      </c>
      <c r="W95" s="125" t="e">
        <f t="shared" si="59"/>
        <v>#VALUE!</v>
      </c>
      <c r="X95" s="125" t="e">
        <f t="shared" si="60"/>
        <v>#VALUE!</v>
      </c>
      <c r="Y95" s="125" t="e">
        <f t="shared" si="61"/>
        <v>#VALUE!</v>
      </c>
      <c r="Z95" s="125">
        <f t="shared" si="62"/>
        <v>0</v>
      </c>
      <c r="AA95" s="125">
        <f t="shared" si="63"/>
        <v>0</v>
      </c>
      <c r="AB95" s="125">
        <f t="shared" si="64"/>
        <v>0</v>
      </c>
      <c r="AC95" s="125">
        <f t="shared" si="65"/>
        <v>0</v>
      </c>
      <c r="AD95" s="125">
        <f t="shared" si="66"/>
        <v>0</v>
      </c>
      <c r="AE95" s="125">
        <f t="shared" si="67"/>
        <v>0</v>
      </c>
      <c r="AF95" s="125" t="e">
        <f t="shared" si="68"/>
        <v>#VALUE!</v>
      </c>
      <c r="AG95" s="125" t="e">
        <f t="shared" si="69"/>
        <v>#VALUE!</v>
      </c>
      <c r="AH95" s="125" t="e">
        <f t="shared" si="70"/>
        <v>#VALUE!</v>
      </c>
      <c r="AI95" s="125">
        <f t="shared" si="71"/>
        <v>0</v>
      </c>
      <c r="AJ95" s="125">
        <f t="shared" si="72"/>
        <v>0</v>
      </c>
      <c r="AK95" s="125">
        <f t="shared" si="73"/>
        <v>0</v>
      </c>
      <c r="AL95" s="125">
        <f t="shared" si="74"/>
        <v>0</v>
      </c>
      <c r="AM95" s="125">
        <f t="shared" si="75"/>
        <v>0</v>
      </c>
      <c r="AN95" s="125">
        <f t="shared" si="76"/>
        <v>0</v>
      </c>
      <c r="AO95" s="125" t="e">
        <f t="shared" si="77"/>
        <v>#VALUE!</v>
      </c>
      <c r="AP95" s="125" t="e">
        <f t="shared" si="78"/>
        <v>#VALUE!</v>
      </c>
      <c r="AQ95" s="125" t="e">
        <f t="shared" si="79"/>
        <v>#VALUE!</v>
      </c>
      <c r="AR95" s="125">
        <f t="shared" si="80"/>
        <v>0</v>
      </c>
      <c r="AS95" s="125">
        <f t="shared" si="81"/>
        <v>0</v>
      </c>
      <c r="AT95" s="125">
        <f t="shared" si="82"/>
        <v>0</v>
      </c>
      <c r="AU95" s="125">
        <f t="shared" si="83"/>
        <v>0</v>
      </c>
      <c r="AV95" s="125">
        <f t="shared" si="84"/>
        <v>0</v>
      </c>
      <c r="AW95" s="125">
        <f t="shared" si="85"/>
        <v>0</v>
      </c>
      <c r="AX95" s="125" t="e">
        <f t="shared" si="86"/>
        <v>#VALUE!</v>
      </c>
      <c r="AY95" s="125" t="e">
        <f t="shared" si="87"/>
        <v>#VALUE!</v>
      </c>
      <c r="AZ95" s="125" t="e">
        <f t="shared" si="88"/>
        <v>#VALUE!</v>
      </c>
      <c r="BA95" s="125">
        <f t="shared" si="89"/>
        <v>0</v>
      </c>
      <c r="BB95" s="125">
        <f t="shared" si="90"/>
        <v>0</v>
      </c>
      <c r="BC95" s="125">
        <f t="shared" si="91"/>
        <v>0</v>
      </c>
      <c r="BD95" s="125">
        <f t="shared" si="92"/>
        <v>0</v>
      </c>
      <c r="BE95" s="125">
        <f t="shared" si="93"/>
        <v>0</v>
      </c>
      <c r="BF95" s="125">
        <f t="shared" si="94"/>
        <v>0</v>
      </c>
      <c r="BG95" s="125" t="e">
        <f t="shared" si="95"/>
        <v>#VALUE!</v>
      </c>
      <c r="BH95" s="125" t="e">
        <f t="shared" si="96"/>
        <v>#VALUE!</v>
      </c>
      <c r="BI95" s="125" t="e">
        <f t="shared" si="97"/>
        <v>#VALUE!</v>
      </c>
      <c r="BJ95" s="125">
        <f t="shared" si="98"/>
        <v>0</v>
      </c>
      <c r="BK95" s="125">
        <f t="shared" si="99"/>
        <v>0</v>
      </c>
      <c r="BL95" s="125">
        <f t="shared" si="100"/>
        <v>0</v>
      </c>
      <c r="BM95" s="125">
        <f t="shared" si="101"/>
        <v>0</v>
      </c>
      <c r="BN95" s="125">
        <f t="shared" si="102"/>
        <v>0</v>
      </c>
      <c r="BO95" s="125">
        <f t="shared" si="103"/>
        <v>0</v>
      </c>
      <c r="BP95" s="125" t="e">
        <f t="shared" si="104"/>
        <v>#VALUE!</v>
      </c>
      <c r="BQ95" s="125" t="e">
        <f t="shared" si="105"/>
        <v>#VALUE!</v>
      </c>
      <c r="BR95" s="125" t="e">
        <f t="shared" si="106"/>
        <v>#VALUE!</v>
      </c>
      <c r="BT95" s="125" t="e">
        <f t="shared" si="107"/>
        <v>#VALUE!</v>
      </c>
      <c r="BU95" s="125" t="e">
        <f t="shared" si="108"/>
        <v>#VALUE!</v>
      </c>
      <c r="BW95" s="125" t="e">
        <f t="shared" si="109"/>
        <v>#VALUE!</v>
      </c>
      <c r="BX95" s="125" t="e">
        <f t="shared" si="110"/>
        <v>#VALUE!</v>
      </c>
      <c r="BZ95" s="125" t="e">
        <f t="shared" si="111"/>
        <v>#VALUE!</v>
      </c>
      <c r="CA95" s="125" t="e">
        <f t="shared" si="112"/>
        <v>#VALUE!</v>
      </c>
      <c r="CC95" s="125" t="e">
        <f t="shared" si="113"/>
        <v>#VALUE!</v>
      </c>
      <c r="CD95" s="125" t="e">
        <f t="shared" si="114"/>
        <v>#VALUE!</v>
      </c>
      <c r="CJ95" s="176" t="e">
        <f t="shared" si="116"/>
        <v>#VALUE!</v>
      </c>
      <c r="CK95" s="176" t="e">
        <f t="shared" si="118"/>
        <v>#VALUE!</v>
      </c>
      <c r="CL95" s="176" t="e">
        <f t="shared" si="118"/>
        <v>#VALUE!</v>
      </c>
      <c r="CM95" s="176" t="e">
        <f t="shared" si="118"/>
        <v>#VALUE!</v>
      </c>
      <c r="CN95" s="176" t="e">
        <f t="shared" si="118"/>
        <v>#VALUE!</v>
      </c>
      <c r="CO95" s="176" t="e">
        <f t="shared" si="118"/>
        <v>#VALUE!</v>
      </c>
      <c r="CP95" s="176" t="e">
        <f t="shared" si="118"/>
        <v>#VALUE!</v>
      </c>
      <c r="CQ95" s="176" t="e">
        <f t="shared" si="118"/>
        <v>#VALUE!</v>
      </c>
      <c r="CR95" s="176" t="e">
        <f t="shared" si="118"/>
        <v>#VALUE!</v>
      </c>
      <c r="CS95" s="176" t="e">
        <f t="shared" si="118"/>
        <v>#VALUE!</v>
      </c>
      <c r="CT95" s="176" t="e">
        <f t="shared" si="118"/>
        <v>#VALUE!</v>
      </c>
      <c r="CU95" s="176" t="e">
        <f t="shared" si="118"/>
        <v>#VALUE!</v>
      </c>
      <c r="CV95" s="176" t="e">
        <f t="shared" si="118"/>
        <v>#VALUE!</v>
      </c>
      <c r="CW95" s="176" t="e">
        <f t="shared" si="118"/>
        <v>#VALUE!</v>
      </c>
      <c r="CX95" s="176" t="e">
        <f t="shared" si="118"/>
        <v>#VALUE!</v>
      </c>
    </row>
    <row r="96" spans="1:102" s="171" customFormat="1" ht="15" thickBot="1" x14ac:dyDescent="0.4">
      <c r="A96" s="170">
        <v>2050</v>
      </c>
      <c r="M96" s="177"/>
      <c r="Q96" s="171">
        <f t="shared" si="53"/>
        <v>0</v>
      </c>
      <c r="R96" s="177">
        <f t="shared" si="54"/>
        <v>0</v>
      </c>
      <c r="S96" s="171">
        <f t="shared" si="55"/>
        <v>0</v>
      </c>
      <c r="T96" s="171">
        <f t="shared" si="56"/>
        <v>0</v>
      </c>
      <c r="U96" s="171">
        <f t="shared" si="57"/>
        <v>0</v>
      </c>
      <c r="V96" s="171">
        <f t="shared" si="58"/>
        <v>0</v>
      </c>
      <c r="W96" s="171" t="e">
        <f t="shared" si="59"/>
        <v>#VALUE!</v>
      </c>
      <c r="X96" s="171" t="e">
        <f t="shared" si="60"/>
        <v>#VALUE!</v>
      </c>
      <c r="Y96" s="171" t="e">
        <f t="shared" si="61"/>
        <v>#VALUE!</v>
      </c>
      <c r="Z96" s="171">
        <f t="shared" si="62"/>
        <v>0</v>
      </c>
      <c r="AA96" s="171">
        <f t="shared" si="63"/>
        <v>0</v>
      </c>
      <c r="AB96" s="171">
        <f t="shared" si="64"/>
        <v>0</v>
      </c>
      <c r="AC96" s="171">
        <f t="shared" si="65"/>
        <v>0</v>
      </c>
      <c r="AD96" s="171">
        <f t="shared" si="66"/>
        <v>0</v>
      </c>
      <c r="AE96" s="171">
        <f t="shared" si="67"/>
        <v>0</v>
      </c>
      <c r="AF96" s="171" t="e">
        <f t="shared" si="68"/>
        <v>#VALUE!</v>
      </c>
      <c r="AG96" s="171" t="e">
        <f t="shared" si="69"/>
        <v>#VALUE!</v>
      </c>
      <c r="AH96" s="171" t="e">
        <f t="shared" si="70"/>
        <v>#VALUE!</v>
      </c>
      <c r="AI96" s="171">
        <f t="shared" si="71"/>
        <v>0</v>
      </c>
      <c r="AJ96" s="171">
        <f t="shared" si="72"/>
        <v>0</v>
      </c>
      <c r="AK96" s="171">
        <f t="shared" si="73"/>
        <v>0</v>
      </c>
      <c r="AL96" s="171">
        <f t="shared" si="74"/>
        <v>0</v>
      </c>
      <c r="AM96" s="171">
        <f t="shared" si="75"/>
        <v>0</v>
      </c>
      <c r="AN96" s="171">
        <f t="shared" si="76"/>
        <v>0</v>
      </c>
      <c r="AO96" s="171" t="e">
        <f t="shared" si="77"/>
        <v>#VALUE!</v>
      </c>
      <c r="AP96" s="171" t="e">
        <f t="shared" si="78"/>
        <v>#VALUE!</v>
      </c>
      <c r="AQ96" s="171" t="e">
        <f t="shared" si="79"/>
        <v>#VALUE!</v>
      </c>
      <c r="AR96" s="171">
        <f t="shared" si="80"/>
        <v>0</v>
      </c>
      <c r="AS96" s="171">
        <f t="shared" si="81"/>
        <v>0</v>
      </c>
      <c r="AT96" s="171">
        <f t="shared" si="82"/>
        <v>0</v>
      </c>
      <c r="AU96" s="171">
        <f t="shared" si="83"/>
        <v>0</v>
      </c>
      <c r="AV96" s="171">
        <f t="shared" si="84"/>
        <v>0</v>
      </c>
      <c r="AW96" s="171">
        <f t="shared" si="85"/>
        <v>0</v>
      </c>
      <c r="AX96" s="171" t="e">
        <f t="shared" si="86"/>
        <v>#VALUE!</v>
      </c>
      <c r="AY96" s="171" t="e">
        <f t="shared" si="87"/>
        <v>#VALUE!</v>
      </c>
      <c r="AZ96" s="171" t="e">
        <f t="shared" si="88"/>
        <v>#VALUE!</v>
      </c>
      <c r="BA96" s="171">
        <f t="shared" si="89"/>
        <v>0</v>
      </c>
      <c r="BB96" s="171">
        <f t="shared" si="90"/>
        <v>0</v>
      </c>
      <c r="BC96" s="171">
        <f t="shared" si="91"/>
        <v>0</v>
      </c>
      <c r="BD96" s="171">
        <f t="shared" si="92"/>
        <v>0</v>
      </c>
      <c r="BE96" s="171">
        <f t="shared" si="93"/>
        <v>0</v>
      </c>
      <c r="BF96" s="171">
        <f t="shared" si="94"/>
        <v>0</v>
      </c>
      <c r="BG96" s="171" t="e">
        <f t="shared" si="95"/>
        <v>#VALUE!</v>
      </c>
      <c r="BH96" s="171" t="e">
        <f t="shared" si="96"/>
        <v>#VALUE!</v>
      </c>
      <c r="BI96" s="171" t="e">
        <f t="shared" si="97"/>
        <v>#VALUE!</v>
      </c>
      <c r="BJ96" s="171">
        <f t="shared" si="98"/>
        <v>0</v>
      </c>
      <c r="BK96" s="171">
        <f t="shared" si="99"/>
        <v>0</v>
      </c>
      <c r="BL96" s="171">
        <f t="shared" si="100"/>
        <v>0</v>
      </c>
      <c r="BM96" s="171">
        <f t="shared" si="101"/>
        <v>0</v>
      </c>
      <c r="BN96" s="171">
        <f t="shared" si="102"/>
        <v>0</v>
      </c>
      <c r="BO96" s="171">
        <f t="shared" si="103"/>
        <v>0</v>
      </c>
      <c r="BP96" s="171" t="e">
        <f t="shared" si="104"/>
        <v>#VALUE!</v>
      </c>
      <c r="BQ96" s="171" t="e">
        <f t="shared" si="105"/>
        <v>#VALUE!</v>
      </c>
      <c r="BR96" s="171" t="e">
        <f t="shared" si="106"/>
        <v>#VALUE!</v>
      </c>
      <c r="BT96" s="171" t="e">
        <f t="shared" si="107"/>
        <v>#VALUE!</v>
      </c>
      <c r="BU96" s="171" t="e">
        <f t="shared" si="108"/>
        <v>#VALUE!</v>
      </c>
      <c r="BW96" s="171" t="e">
        <f t="shared" si="109"/>
        <v>#VALUE!</v>
      </c>
      <c r="BX96" s="171" t="e">
        <f t="shared" si="110"/>
        <v>#VALUE!</v>
      </c>
      <c r="BZ96" s="171" t="e">
        <f t="shared" si="111"/>
        <v>#VALUE!</v>
      </c>
      <c r="CA96" s="171" t="e">
        <f t="shared" si="112"/>
        <v>#VALUE!</v>
      </c>
      <c r="CC96" s="171" t="e">
        <f t="shared" si="113"/>
        <v>#VALUE!</v>
      </c>
      <c r="CD96" s="171" t="e">
        <f t="shared" si="114"/>
        <v>#VALUE!</v>
      </c>
      <c r="CJ96" s="178" t="e">
        <f t="shared" si="116"/>
        <v>#VALUE!</v>
      </c>
      <c r="CK96" s="178" t="e">
        <f t="shared" si="118"/>
        <v>#VALUE!</v>
      </c>
      <c r="CL96" s="178" t="e">
        <f t="shared" si="118"/>
        <v>#VALUE!</v>
      </c>
      <c r="CM96" s="178" t="e">
        <f t="shared" si="118"/>
        <v>#VALUE!</v>
      </c>
      <c r="CN96" s="178" t="e">
        <f t="shared" si="118"/>
        <v>#VALUE!</v>
      </c>
      <c r="CO96" s="178" t="e">
        <f t="shared" si="118"/>
        <v>#VALUE!</v>
      </c>
      <c r="CP96" s="178" t="e">
        <f t="shared" si="118"/>
        <v>#VALUE!</v>
      </c>
      <c r="CQ96" s="178" t="e">
        <f t="shared" si="118"/>
        <v>#VALUE!</v>
      </c>
      <c r="CR96" s="178" t="e">
        <f t="shared" si="118"/>
        <v>#VALUE!</v>
      </c>
      <c r="CS96" s="178" t="e">
        <f t="shared" si="118"/>
        <v>#VALUE!</v>
      </c>
      <c r="CT96" s="178" t="e">
        <f t="shared" si="118"/>
        <v>#VALUE!</v>
      </c>
      <c r="CU96" s="178" t="e">
        <f t="shared" si="118"/>
        <v>#VALUE!</v>
      </c>
      <c r="CV96" s="178" t="e">
        <f t="shared" si="118"/>
        <v>#VALUE!</v>
      </c>
      <c r="CW96" s="178" t="e">
        <f t="shared" si="118"/>
        <v>#VALUE!</v>
      </c>
      <c r="CX96" s="178" t="e">
        <f t="shared" si="118"/>
        <v>#VALUE!</v>
      </c>
    </row>
    <row r="97" spans="13:101" s="125" customFormat="1" x14ac:dyDescent="0.35">
      <c r="M97" s="174"/>
      <c r="R97" s="174"/>
    </row>
    <row r="98" spans="13:101" s="125" customFormat="1" x14ac:dyDescent="0.35">
      <c r="M98" s="174"/>
      <c r="R98" s="174"/>
    </row>
    <row r="99" spans="13:101" s="125" customFormat="1" x14ac:dyDescent="0.35">
      <c r="M99" s="174"/>
      <c r="R99" s="174"/>
      <c r="U99" s="175"/>
      <c r="V99" s="175"/>
      <c r="W99" s="175"/>
      <c r="X99" s="175"/>
      <c r="Y99" s="175"/>
      <c r="Z99" s="175"/>
      <c r="AD99" s="175"/>
      <c r="AE99" s="175"/>
      <c r="AF99" s="175"/>
      <c r="AG99" s="175"/>
      <c r="AH99" s="175"/>
      <c r="AI99" s="175"/>
      <c r="AJ99" s="175"/>
      <c r="AK99" s="175"/>
      <c r="AV99" s="175"/>
      <c r="AW99" s="175"/>
      <c r="AX99" s="175"/>
      <c r="AY99" s="175"/>
      <c r="AZ99" s="175"/>
      <c r="BA99" s="175"/>
      <c r="BE99" s="175"/>
      <c r="BF99" s="175"/>
      <c r="BG99" s="175"/>
      <c r="BH99" s="175"/>
      <c r="BI99" s="175"/>
      <c r="BJ99" s="175"/>
      <c r="BK99" s="175"/>
      <c r="BL99" s="175"/>
      <c r="BV99" s="175"/>
      <c r="BW99" s="175"/>
      <c r="BY99" s="175"/>
      <c r="BZ99" s="175"/>
      <c r="CC99" s="175"/>
      <c r="CF99" s="175"/>
      <c r="CL99" s="175"/>
      <c r="CM99" s="175"/>
      <c r="CO99" s="175"/>
      <c r="CP99" s="175"/>
      <c r="CS99" s="175"/>
      <c r="CV99" s="175"/>
    </row>
    <row r="100" spans="13:101" s="125" customFormat="1" x14ac:dyDescent="0.35">
      <c r="M100" s="174"/>
      <c r="R100" s="174"/>
      <c r="U100" s="175"/>
      <c r="V100" s="175"/>
      <c r="W100" s="175" t="s">
        <v>215</v>
      </c>
      <c r="X100" s="175"/>
      <c r="Y100" s="175"/>
      <c r="Z100" s="175"/>
      <c r="AD100" s="175"/>
      <c r="AE100" s="175"/>
      <c r="AF100" s="175"/>
      <c r="AG100" s="175"/>
      <c r="AH100" s="175"/>
      <c r="AI100" s="175"/>
      <c r="AJ100" s="175"/>
      <c r="AK100" s="175"/>
      <c r="AV100" s="175"/>
      <c r="AW100" s="175"/>
      <c r="AX100" s="175" t="s">
        <v>215</v>
      </c>
      <c r="AY100" s="175"/>
      <c r="AZ100" s="175"/>
      <c r="BA100" s="175"/>
      <c r="BE100" s="175"/>
      <c r="BF100" s="175"/>
      <c r="BG100" s="175"/>
      <c r="BH100" s="175"/>
      <c r="BI100" s="175"/>
      <c r="BJ100" s="175"/>
      <c r="BK100" s="175"/>
      <c r="BL100" s="175"/>
      <c r="BV100" s="175"/>
      <c r="BW100" s="175"/>
      <c r="BY100" s="175"/>
      <c r="BZ100" s="175"/>
      <c r="CC100" s="175"/>
      <c r="CF100" s="175"/>
      <c r="CL100" s="175"/>
      <c r="CM100" s="175"/>
      <c r="CO100" s="175"/>
      <c r="CP100" s="175"/>
      <c r="CS100" s="175"/>
      <c r="CV100" s="175"/>
    </row>
    <row r="101" spans="13:101" s="125" customFormat="1" x14ac:dyDescent="0.35">
      <c r="M101" s="174"/>
      <c r="R101" s="174"/>
      <c r="U101" s="175"/>
      <c r="V101" s="175" t="e">
        <f>W10-AP10</f>
        <v>#VALUE!</v>
      </c>
      <c r="W101" s="175"/>
      <c r="X101" s="175" t="e">
        <f t="shared" ref="X101:X141" si="119">AH10-W10</f>
        <v>#VALUE!</v>
      </c>
      <c r="Y101" s="175"/>
      <c r="Z101" s="175"/>
      <c r="AD101" s="175"/>
      <c r="AE101" s="175"/>
      <c r="AF101" s="175"/>
      <c r="AG101" s="175"/>
      <c r="AH101" s="175"/>
      <c r="AI101" s="175"/>
      <c r="AJ101" s="175"/>
      <c r="AK101" s="175"/>
      <c r="AV101" s="175"/>
      <c r="AW101" s="175" t="e">
        <f t="shared" ref="AW101:AW141" si="120">AX10-BQ10</f>
        <v>#VALUE!</v>
      </c>
      <c r="AX101" s="175"/>
      <c r="AY101" s="175" t="e">
        <f t="shared" ref="AY101:AY141" si="121">BI10-AX10</f>
        <v>#VALUE!</v>
      </c>
      <c r="AZ101" s="175"/>
      <c r="BA101" s="175"/>
      <c r="BE101" s="175"/>
      <c r="BF101" s="175"/>
      <c r="BG101" s="175"/>
      <c r="BH101" s="175"/>
      <c r="BI101" s="175"/>
      <c r="BJ101" s="175"/>
      <c r="BK101" s="175"/>
      <c r="BL101" s="175"/>
      <c r="BV101" s="175"/>
      <c r="BW101" s="175"/>
      <c r="BY101" s="175"/>
      <c r="BZ101" s="175"/>
      <c r="CC101" s="175"/>
      <c r="CF101" s="175"/>
      <c r="CL101" s="175"/>
      <c r="CM101" s="175"/>
      <c r="CO101" s="175"/>
      <c r="CP101" s="175"/>
      <c r="CS101" s="175"/>
      <c r="CV101" s="175"/>
    </row>
    <row r="102" spans="13:101" s="125" customFormat="1" x14ac:dyDescent="0.35">
      <c r="M102" s="174"/>
      <c r="R102" s="174"/>
      <c r="U102" s="175"/>
      <c r="V102" s="175" t="e">
        <f t="shared" ref="V102:V141" si="122">W11-AP11</f>
        <v>#VALUE!</v>
      </c>
      <c r="W102" s="175"/>
      <c r="X102" s="175" t="e">
        <f t="shared" si="119"/>
        <v>#VALUE!</v>
      </c>
      <c r="Y102" s="175"/>
      <c r="Z102" s="175"/>
      <c r="AD102" s="175"/>
      <c r="AE102" s="175"/>
      <c r="AF102" s="175"/>
      <c r="AG102" s="175"/>
      <c r="AH102" s="175"/>
      <c r="AI102" s="175"/>
      <c r="AJ102" s="175"/>
      <c r="AK102" s="175"/>
      <c r="AV102" s="175"/>
      <c r="AW102" s="175" t="e">
        <f t="shared" si="120"/>
        <v>#VALUE!</v>
      </c>
      <c r="AX102" s="175"/>
      <c r="AY102" s="175" t="e">
        <f t="shared" si="121"/>
        <v>#VALUE!</v>
      </c>
      <c r="AZ102" s="175"/>
      <c r="BA102" s="175"/>
      <c r="BE102" s="175"/>
      <c r="BF102" s="175"/>
      <c r="BG102" s="175"/>
      <c r="BH102" s="175"/>
      <c r="BI102" s="175"/>
      <c r="BJ102" s="175"/>
      <c r="BK102" s="175"/>
      <c r="BL102" s="175"/>
      <c r="BV102" s="175"/>
      <c r="BW102" s="175"/>
      <c r="BY102" s="175"/>
      <c r="BZ102" s="175"/>
      <c r="CC102" s="175"/>
      <c r="CF102" s="175"/>
      <c r="CL102" s="175"/>
      <c r="CM102" s="175"/>
      <c r="CO102" s="175"/>
      <c r="CP102" s="175"/>
      <c r="CS102" s="175"/>
      <c r="CV102" s="175"/>
    </row>
    <row r="103" spans="13:101" s="125" customFormat="1" x14ac:dyDescent="0.35">
      <c r="M103" s="174"/>
      <c r="R103" s="174"/>
      <c r="U103" s="175"/>
      <c r="V103" s="175" t="e">
        <f t="shared" si="122"/>
        <v>#VALUE!</v>
      </c>
      <c r="W103" s="175"/>
      <c r="X103" s="175" t="e">
        <f t="shared" si="119"/>
        <v>#VALUE!</v>
      </c>
      <c r="Y103" s="175"/>
      <c r="Z103" s="175"/>
      <c r="AD103" s="175"/>
      <c r="AE103" s="175"/>
      <c r="AF103" s="175"/>
      <c r="AG103" s="175"/>
      <c r="AH103" s="175"/>
      <c r="AI103" s="175"/>
      <c r="AJ103" s="175"/>
      <c r="AK103" s="175"/>
      <c r="AV103" s="175"/>
      <c r="AW103" s="175" t="e">
        <f t="shared" si="120"/>
        <v>#VALUE!</v>
      </c>
      <c r="AX103" s="175"/>
      <c r="AY103" s="175" t="e">
        <f t="shared" si="121"/>
        <v>#VALUE!</v>
      </c>
      <c r="AZ103" s="175"/>
      <c r="BA103" s="175"/>
      <c r="BE103" s="175"/>
      <c r="BF103" s="175"/>
      <c r="BG103" s="175"/>
      <c r="BH103" s="175"/>
      <c r="BI103" s="175"/>
      <c r="BJ103" s="175"/>
      <c r="BK103" s="175"/>
      <c r="BL103" s="175"/>
      <c r="BV103" s="175"/>
      <c r="BW103" s="175"/>
      <c r="BY103" s="175"/>
      <c r="BZ103" s="175"/>
      <c r="CC103" s="175"/>
      <c r="CF103" s="175"/>
      <c r="CL103" s="175"/>
      <c r="CM103" s="175"/>
      <c r="CO103" s="175"/>
      <c r="CP103" s="175"/>
      <c r="CS103" s="175"/>
      <c r="CV103" s="175"/>
    </row>
    <row r="104" spans="13:101" s="125" customFormat="1" x14ac:dyDescent="0.35">
      <c r="M104" s="174"/>
      <c r="R104" s="174"/>
      <c r="U104" s="175"/>
      <c r="V104" s="175" t="e">
        <f t="shared" si="122"/>
        <v>#VALUE!</v>
      </c>
      <c r="W104" s="175"/>
      <c r="X104" s="175" t="e">
        <f t="shared" si="119"/>
        <v>#VALUE!</v>
      </c>
      <c r="Y104" s="175"/>
      <c r="Z104" s="175"/>
      <c r="AD104" s="175"/>
      <c r="AE104" s="175"/>
      <c r="AF104" s="175"/>
      <c r="AG104" s="175"/>
      <c r="AH104" s="175"/>
      <c r="AI104" s="175"/>
      <c r="AJ104" s="175"/>
      <c r="AK104" s="175"/>
      <c r="AV104" s="175"/>
      <c r="AW104" s="175" t="e">
        <f t="shared" si="120"/>
        <v>#VALUE!</v>
      </c>
      <c r="AX104" s="175"/>
      <c r="AY104" s="175" t="e">
        <f t="shared" si="121"/>
        <v>#VALUE!</v>
      </c>
      <c r="AZ104" s="175"/>
      <c r="BA104" s="175"/>
      <c r="BE104" s="175"/>
      <c r="BF104" s="175"/>
      <c r="BG104" s="175"/>
      <c r="BH104" s="175"/>
      <c r="BI104" s="175"/>
      <c r="BJ104" s="175"/>
      <c r="BK104" s="175"/>
      <c r="BL104" s="175"/>
      <c r="BV104" s="175"/>
      <c r="BW104" s="175"/>
      <c r="BY104" s="175"/>
      <c r="BZ104" s="175"/>
      <c r="CC104" s="175"/>
      <c r="CF104" s="175"/>
      <c r="CJ104" s="125" t="e">
        <f>CJ10-CK10</f>
        <v>#VALUE!</v>
      </c>
      <c r="CK104" s="125" t="e">
        <f>CL10-CJ10</f>
        <v>#VALUE!</v>
      </c>
      <c r="CL104" s="175"/>
      <c r="CM104" s="125" t="e">
        <f>CM10-CN10</f>
        <v>#VALUE!</v>
      </c>
      <c r="CN104" s="125" t="e">
        <f>CO10-CM10</f>
        <v>#VALUE!</v>
      </c>
      <c r="CO104" s="175"/>
      <c r="CP104" s="125" t="e">
        <f>CP10-CQ10</f>
        <v>#VALUE!</v>
      </c>
      <c r="CQ104" s="125" t="e">
        <f>CR10-CP10</f>
        <v>#VALUE!</v>
      </c>
      <c r="CS104" s="125" t="e">
        <f>CS10-CT10</f>
        <v>#VALUE!</v>
      </c>
      <c r="CT104" s="125" t="e">
        <f>CU10-CS10</f>
        <v>#VALUE!</v>
      </c>
      <c r="CV104" s="125" t="e">
        <f>CV10-CW10</f>
        <v>#VALUE!</v>
      </c>
      <c r="CW104" s="125" t="e">
        <f>CX10-CV10</f>
        <v>#VALUE!</v>
      </c>
    </row>
    <row r="105" spans="13:101" s="125" customFormat="1" x14ac:dyDescent="0.35">
      <c r="M105" s="174"/>
      <c r="R105" s="174"/>
      <c r="U105" s="175"/>
      <c r="V105" s="175" t="e">
        <f t="shared" si="122"/>
        <v>#VALUE!</v>
      </c>
      <c r="W105" s="175"/>
      <c r="X105" s="175" t="e">
        <f t="shared" si="119"/>
        <v>#VALUE!</v>
      </c>
      <c r="Y105" s="175"/>
      <c r="Z105" s="175"/>
      <c r="AD105" s="175"/>
      <c r="AE105" s="175"/>
      <c r="AF105" s="175"/>
      <c r="AG105" s="175"/>
      <c r="AH105" s="175"/>
      <c r="AI105" s="175"/>
      <c r="AJ105" s="175"/>
      <c r="AK105" s="175"/>
      <c r="AV105" s="175"/>
      <c r="AW105" s="175" t="e">
        <f t="shared" si="120"/>
        <v>#VALUE!</v>
      </c>
      <c r="AX105" s="175"/>
      <c r="AY105" s="175" t="e">
        <f t="shared" si="121"/>
        <v>#VALUE!</v>
      </c>
      <c r="AZ105" s="175"/>
      <c r="BA105" s="175"/>
      <c r="BE105" s="175"/>
      <c r="BF105" s="175"/>
      <c r="BG105" s="175"/>
      <c r="BH105" s="175"/>
      <c r="BI105" s="175"/>
      <c r="BJ105" s="175"/>
      <c r="BK105" s="175"/>
      <c r="BL105" s="175"/>
      <c r="BV105" s="175"/>
      <c r="BW105" s="175"/>
      <c r="BY105" s="175"/>
      <c r="BZ105" s="175"/>
      <c r="CC105" s="175"/>
      <c r="CF105" s="175"/>
      <c r="CJ105" s="125" t="e">
        <f t="shared" ref="CJ105:CJ168" si="123">CJ11-CK11</f>
        <v>#VALUE!</v>
      </c>
      <c r="CK105" s="125" t="e">
        <f t="shared" ref="CK105:CK168" si="124">CL11-CJ11</f>
        <v>#VALUE!</v>
      </c>
      <c r="CL105" s="175"/>
      <c r="CM105" s="125" t="e">
        <f t="shared" ref="CM105:CM168" si="125">CM11-CN11</f>
        <v>#VALUE!</v>
      </c>
      <c r="CN105" s="125" t="e">
        <f t="shared" ref="CN105:CN168" si="126">CO11-CM11</f>
        <v>#VALUE!</v>
      </c>
      <c r="CO105" s="175"/>
      <c r="CP105" s="125" t="e">
        <f t="shared" ref="CP105:CP168" si="127">CP11-CQ11</f>
        <v>#VALUE!</v>
      </c>
      <c r="CQ105" s="125" t="e">
        <f t="shared" ref="CQ105:CQ168" si="128">CR11-CP11</f>
        <v>#VALUE!</v>
      </c>
      <c r="CS105" s="125" t="e">
        <f t="shared" ref="CS105:CS168" si="129">CS11-CT11</f>
        <v>#VALUE!</v>
      </c>
      <c r="CT105" s="125" t="e">
        <f t="shared" ref="CT105:CT168" si="130">CU11-CS11</f>
        <v>#VALUE!</v>
      </c>
      <c r="CV105" s="125" t="e">
        <f t="shared" ref="CV105:CV144" si="131">CV11-CW11</f>
        <v>#VALUE!</v>
      </c>
      <c r="CW105" s="125" t="e">
        <f t="shared" ref="CW105:CW144" si="132">CX11-CV11</f>
        <v>#VALUE!</v>
      </c>
    </row>
    <row r="106" spans="13:101" s="125" customFormat="1" x14ac:dyDescent="0.35">
      <c r="M106" s="174"/>
      <c r="R106" s="174"/>
      <c r="V106" s="175" t="e">
        <f t="shared" si="122"/>
        <v>#VALUE!</v>
      </c>
      <c r="W106" s="175"/>
      <c r="X106" s="175" t="e">
        <f t="shared" si="119"/>
        <v>#VALUE!</v>
      </c>
      <c r="Y106" s="175"/>
      <c r="Z106" s="175"/>
      <c r="AD106" s="175"/>
      <c r="AE106" s="175"/>
      <c r="AF106" s="175"/>
      <c r="AG106" s="175"/>
      <c r="AH106" s="175"/>
      <c r="AI106" s="175"/>
      <c r="AJ106" s="175"/>
      <c r="AK106" s="175"/>
      <c r="AV106" s="175"/>
      <c r="AW106" s="175" t="e">
        <f t="shared" si="120"/>
        <v>#VALUE!</v>
      </c>
      <c r="AX106" s="175"/>
      <c r="AY106" s="175" t="e">
        <f t="shared" si="121"/>
        <v>#VALUE!</v>
      </c>
      <c r="AZ106" s="175"/>
      <c r="BA106" s="175"/>
      <c r="BE106" s="175"/>
      <c r="BF106" s="175"/>
      <c r="BG106" s="175"/>
      <c r="BH106" s="175"/>
      <c r="BI106" s="175"/>
      <c r="BJ106" s="175"/>
      <c r="BK106" s="175"/>
      <c r="BL106" s="175"/>
      <c r="BV106" s="175"/>
      <c r="BW106" s="175"/>
      <c r="BY106" s="175"/>
      <c r="BZ106" s="175"/>
      <c r="CC106" s="175"/>
      <c r="CF106" s="175"/>
      <c r="CJ106" s="125" t="e">
        <f t="shared" si="123"/>
        <v>#VALUE!</v>
      </c>
      <c r="CK106" s="125" t="e">
        <f t="shared" si="124"/>
        <v>#VALUE!</v>
      </c>
      <c r="CL106" s="175"/>
      <c r="CM106" s="125" t="e">
        <f t="shared" si="125"/>
        <v>#VALUE!</v>
      </c>
      <c r="CN106" s="125" t="e">
        <f t="shared" si="126"/>
        <v>#VALUE!</v>
      </c>
      <c r="CO106" s="175"/>
      <c r="CP106" s="125" t="e">
        <f t="shared" si="127"/>
        <v>#VALUE!</v>
      </c>
      <c r="CQ106" s="125" t="e">
        <f t="shared" si="128"/>
        <v>#VALUE!</v>
      </c>
      <c r="CS106" s="125" t="e">
        <f t="shared" si="129"/>
        <v>#VALUE!</v>
      </c>
      <c r="CT106" s="125" t="e">
        <f t="shared" si="130"/>
        <v>#VALUE!</v>
      </c>
      <c r="CV106" s="125" t="e">
        <f t="shared" si="131"/>
        <v>#VALUE!</v>
      </c>
      <c r="CW106" s="125" t="e">
        <f t="shared" si="132"/>
        <v>#VALUE!</v>
      </c>
    </row>
    <row r="107" spans="13:101" s="125" customFormat="1" x14ac:dyDescent="0.35">
      <c r="M107" s="174"/>
      <c r="R107" s="174"/>
      <c r="V107" s="175" t="e">
        <f t="shared" si="122"/>
        <v>#VALUE!</v>
      </c>
      <c r="W107" s="175"/>
      <c r="X107" s="175" t="e">
        <f t="shared" si="119"/>
        <v>#VALUE!</v>
      </c>
      <c r="Y107" s="175"/>
      <c r="Z107" s="175"/>
      <c r="AD107" s="175"/>
      <c r="AE107" s="175"/>
      <c r="AF107" s="175"/>
      <c r="AG107" s="175"/>
      <c r="AH107" s="175"/>
      <c r="AI107" s="175"/>
      <c r="AJ107" s="175"/>
      <c r="AK107" s="175"/>
      <c r="AV107" s="175"/>
      <c r="AW107" s="175" t="e">
        <f t="shared" si="120"/>
        <v>#VALUE!</v>
      </c>
      <c r="AX107" s="175"/>
      <c r="AY107" s="175" t="e">
        <f t="shared" si="121"/>
        <v>#VALUE!</v>
      </c>
      <c r="AZ107" s="175"/>
      <c r="BA107" s="175"/>
      <c r="BE107" s="175"/>
      <c r="BF107" s="175"/>
      <c r="BG107" s="175"/>
      <c r="BH107" s="175"/>
      <c r="BI107" s="175"/>
      <c r="BJ107" s="175"/>
      <c r="BK107" s="175"/>
      <c r="BL107" s="175"/>
      <c r="BV107" s="175"/>
      <c r="BW107" s="175"/>
      <c r="BY107" s="175"/>
      <c r="BZ107" s="175"/>
      <c r="CC107" s="175"/>
      <c r="CF107" s="175"/>
      <c r="CJ107" s="125" t="e">
        <f t="shared" si="123"/>
        <v>#VALUE!</v>
      </c>
      <c r="CK107" s="125" t="e">
        <f t="shared" si="124"/>
        <v>#VALUE!</v>
      </c>
      <c r="CL107" s="175"/>
      <c r="CM107" s="125" t="e">
        <f t="shared" si="125"/>
        <v>#VALUE!</v>
      </c>
      <c r="CN107" s="125" t="e">
        <f t="shared" si="126"/>
        <v>#VALUE!</v>
      </c>
      <c r="CO107" s="175"/>
      <c r="CP107" s="125" t="e">
        <f t="shared" si="127"/>
        <v>#VALUE!</v>
      </c>
      <c r="CQ107" s="125" t="e">
        <f t="shared" si="128"/>
        <v>#VALUE!</v>
      </c>
      <c r="CS107" s="125" t="e">
        <f t="shared" si="129"/>
        <v>#VALUE!</v>
      </c>
      <c r="CT107" s="125" t="e">
        <f t="shared" si="130"/>
        <v>#VALUE!</v>
      </c>
      <c r="CV107" s="125" t="e">
        <f t="shared" si="131"/>
        <v>#VALUE!</v>
      </c>
      <c r="CW107" s="125" t="e">
        <f t="shared" si="132"/>
        <v>#VALUE!</v>
      </c>
    </row>
    <row r="108" spans="13:101" s="125" customFormat="1" x14ac:dyDescent="0.35">
      <c r="M108" s="174"/>
      <c r="R108" s="174"/>
      <c r="V108" s="175" t="e">
        <f t="shared" si="122"/>
        <v>#VALUE!</v>
      </c>
      <c r="W108" s="175"/>
      <c r="X108" s="175" t="e">
        <f t="shared" si="119"/>
        <v>#VALUE!</v>
      </c>
      <c r="Y108" s="175"/>
      <c r="Z108" s="175"/>
      <c r="AD108" s="175"/>
      <c r="AE108" s="175"/>
      <c r="AF108" s="175"/>
      <c r="AG108" s="175"/>
      <c r="AH108" s="175"/>
      <c r="AI108" s="175"/>
      <c r="AJ108" s="175"/>
      <c r="AK108" s="175"/>
      <c r="AV108" s="175"/>
      <c r="AW108" s="175" t="e">
        <f t="shared" si="120"/>
        <v>#VALUE!</v>
      </c>
      <c r="AX108" s="175"/>
      <c r="AY108" s="175" t="e">
        <f t="shared" si="121"/>
        <v>#VALUE!</v>
      </c>
      <c r="AZ108" s="175"/>
      <c r="BA108" s="175"/>
      <c r="BE108" s="175"/>
      <c r="BF108" s="175"/>
      <c r="BG108" s="175"/>
      <c r="BH108" s="175"/>
      <c r="BI108" s="175"/>
      <c r="BJ108" s="175"/>
      <c r="BK108" s="175"/>
      <c r="BL108" s="175"/>
      <c r="BV108" s="175"/>
      <c r="BW108" s="175"/>
      <c r="BY108" s="175"/>
      <c r="BZ108" s="175"/>
      <c r="CC108" s="175"/>
      <c r="CF108" s="175"/>
      <c r="CJ108" s="125" t="e">
        <f t="shared" si="123"/>
        <v>#VALUE!</v>
      </c>
      <c r="CK108" s="125" t="e">
        <f t="shared" si="124"/>
        <v>#VALUE!</v>
      </c>
      <c r="CL108" s="175"/>
      <c r="CM108" s="125" t="e">
        <f t="shared" si="125"/>
        <v>#VALUE!</v>
      </c>
      <c r="CN108" s="125" t="e">
        <f t="shared" si="126"/>
        <v>#VALUE!</v>
      </c>
      <c r="CO108" s="175"/>
      <c r="CP108" s="125" t="e">
        <f t="shared" si="127"/>
        <v>#VALUE!</v>
      </c>
      <c r="CQ108" s="125" t="e">
        <f t="shared" si="128"/>
        <v>#VALUE!</v>
      </c>
      <c r="CS108" s="125" t="e">
        <f t="shared" si="129"/>
        <v>#VALUE!</v>
      </c>
      <c r="CT108" s="125" t="e">
        <f t="shared" si="130"/>
        <v>#VALUE!</v>
      </c>
      <c r="CV108" s="125" t="e">
        <f t="shared" si="131"/>
        <v>#VALUE!</v>
      </c>
      <c r="CW108" s="125" t="e">
        <f t="shared" si="132"/>
        <v>#VALUE!</v>
      </c>
    </row>
    <row r="109" spans="13:101" s="125" customFormat="1" x14ac:dyDescent="0.35">
      <c r="M109" s="174"/>
      <c r="R109" s="174"/>
      <c r="V109" s="175" t="e">
        <f t="shared" si="122"/>
        <v>#VALUE!</v>
      </c>
      <c r="W109" s="175"/>
      <c r="X109" s="175" t="e">
        <f t="shared" si="119"/>
        <v>#VALUE!</v>
      </c>
      <c r="Y109" s="175"/>
      <c r="Z109" s="175"/>
      <c r="AD109" s="175"/>
      <c r="AE109" s="175"/>
      <c r="AF109" s="175"/>
      <c r="AG109" s="175"/>
      <c r="AH109" s="175"/>
      <c r="AI109" s="175"/>
      <c r="AJ109" s="175"/>
      <c r="AK109" s="175"/>
      <c r="AV109" s="175"/>
      <c r="AW109" s="175" t="e">
        <f t="shared" si="120"/>
        <v>#VALUE!</v>
      </c>
      <c r="AX109" s="175"/>
      <c r="AY109" s="175" t="e">
        <f t="shared" si="121"/>
        <v>#VALUE!</v>
      </c>
      <c r="AZ109" s="175"/>
      <c r="BA109" s="175"/>
      <c r="BE109" s="175"/>
      <c r="BF109" s="175"/>
      <c r="BG109" s="175"/>
      <c r="BH109" s="175"/>
      <c r="BI109" s="175"/>
      <c r="BJ109" s="175"/>
      <c r="BK109" s="175"/>
      <c r="BL109" s="175"/>
      <c r="BV109" s="175"/>
      <c r="BW109" s="175"/>
      <c r="BY109" s="175"/>
      <c r="BZ109" s="175"/>
      <c r="CC109" s="175"/>
      <c r="CF109" s="175"/>
      <c r="CJ109" s="125" t="e">
        <f t="shared" si="123"/>
        <v>#VALUE!</v>
      </c>
      <c r="CK109" s="125" t="e">
        <f t="shared" si="124"/>
        <v>#VALUE!</v>
      </c>
      <c r="CL109" s="175"/>
      <c r="CM109" s="125" t="e">
        <f t="shared" si="125"/>
        <v>#VALUE!</v>
      </c>
      <c r="CN109" s="125" t="e">
        <f t="shared" si="126"/>
        <v>#VALUE!</v>
      </c>
      <c r="CO109" s="175"/>
      <c r="CP109" s="125" t="e">
        <f t="shared" si="127"/>
        <v>#VALUE!</v>
      </c>
      <c r="CQ109" s="125" t="e">
        <f t="shared" si="128"/>
        <v>#VALUE!</v>
      </c>
      <c r="CS109" s="125" t="e">
        <f t="shared" si="129"/>
        <v>#VALUE!</v>
      </c>
      <c r="CT109" s="125" t="e">
        <f t="shared" si="130"/>
        <v>#VALUE!</v>
      </c>
      <c r="CV109" s="125" t="e">
        <f t="shared" si="131"/>
        <v>#VALUE!</v>
      </c>
      <c r="CW109" s="125" t="e">
        <f t="shared" si="132"/>
        <v>#VALUE!</v>
      </c>
    </row>
    <row r="110" spans="13:101" s="125" customFormat="1" x14ac:dyDescent="0.35">
      <c r="M110" s="174"/>
      <c r="R110" s="174"/>
      <c r="V110" s="175" t="e">
        <f t="shared" si="122"/>
        <v>#VALUE!</v>
      </c>
      <c r="W110" s="175"/>
      <c r="X110" s="175" t="e">
        <f t="shared" si="119"/>
        <v>#VALUE!</v>
      </c>
      <c r="Y110" s="175"/>
      <c r="Z110" s="175"/>
      <c r="AD110" s="175"/>
      <c r="AE110" s="175"/>
      <c r="AF110" s="175"/>
      <c r="AG110" s="175"/>
      <c r="AH110" s="175"/>
      <c r="AI110" s="175"/>
      <c r="AJ110" s="175"/>
      <c r="AK110" s="175"/>
      <c r="AV110" s="175"/>
      <c r="AW110" s="175" t="e">
        <f t="shared" si="120"/>
        <v>#VALUE!</v>
      </c>
      <c r="AX110" s="175"/>
      <c r="AY110" s="175" t="e">
        <f t="shared" si="121"/>
        <v>#VALUE!</v>
      </c>
      <c r="AZ110" s="175"/>
      <c r="BA110" s="175"/>
      <c r="BE110" s="175"/>
      <c r="BF110" s="175"/>
      <c r="BG110" s="175"/>
      <c r="BH110" s="175"/>
      <c r="BI110" s="175"/>
      <c r="BJ110" s="175"/>
      <c r="BK110" s="175"/>
      <c r="BL110" s="175"/>
      <c r="BV110" s="175"/>
      <c r="BW110" s="175"/>
      <c r="BY110" s="175"/>
      <c r="BZ110" s="175"/>
      <c r="CC110" s="175"/>
      <c r="CF110" s="175"/>
      <c r="CJ110" s="125" t="e">
        <f t="shared" si="123"/>
        <v>#VALUE!</v>
      </c>
      <c r="CK110" s="125" t="e">
        <f t="shared" si="124"/>
        <v>#VALUE!</v>
      </c>
      <c r="CL110" s="175"/>
      <c r="CM110" s="125" t="e">
        <f t="shared" si="125"/>
        <v>#VALUE!</v>
      </c>
      <c r="CN110" s="125" t="e">
        <f t="shared" si="126"/>
        <v>#VALUE!</v>
      </c>
      <c r="CO110" s="175"/>
      <c r="CP110" s="125" t="e">
        <f t="shared" si="127"/>
        <v>#VALUE!</v>
      </c>
      <c r="CQ110" s="125" t="e">
        <f t="shared" si="128"/>
        <v>#VALUE!</v>
      </c>
      <c r="CS110" s="125" t="e">
        <f t="shared" si="129"/>
        <v>#VALUE!</v>
      </c>
      <c r="CT110" s="125" t="e">
        <f t="shared" si="130"/>
        <v>#VALUE!</v>
      </c>
      <c r="CV110" s="125" t="e">
        <f t="shared" si="131"/>
        <v>#VALUE!</v>
      </c>
      <c r="CW110" s="125" t="e">
        <f t="shared" si="132"/>
        <v>#VALUE!</v>
      </c>
    </row>
    <row r="111" spans="13:101" s="125" customFormat="1" x14ac:dyDescent="0.35">
      <c r="M111" s="174"/>
      <c r="R111" s="174"/>
      <c r="V111" s="175" t="e">
        <f t="shared" si="122"/>
        <v>#VALUE!</v>
      </c>
      <c r="W111" s="175"/>
      <c r="X111" s="175" t="e">
        <f t="shared" si="119"/>
        <v>#VALUE!</v>
      </c>
      <c r="Y111" s="175"/>
      <c r="Z111" s="175"/>
      <c r="AD111" s="175"/>
      <c r="AE111" s="175"/>
      <c r="AF111" s="175"/>
      <c r="AG111" s="175"/>
      <c r="AH111" s="175"/>
      <c r="AI111" s="175"/>
      <c r="AJ111" s="175"/>
      <c r="AK111" s="175"/>
      <c r="AV111" s="175"/>
      <c r="AW111" s="175" t="e">
        <f t="shared" si="120"/>
        <v>#VALUE!</v>
      </c>
      <c r="AX111" s="175"/>
      <c r="AY111" s="175" t="e">
        <f t="shared" si="121"/>
        <v>#VALUE!</v>
      </c>
      <c r="AZ111" s="175"/>
      <c r="BA111" s="175"/>
      <c r="BE111" s="175"/>
      <c r="BF111" s="175"/>
      <c r="BG111" s="175"/>
      <c r="BH111" s="175"/>
      <c r="BI111" s="175"/>
      <c r="BJ111" s="175"/>
      <c r="BK111" s="175"/>
      <c r="BL111" s="175"/>
      <c r="BV111" s="175"/>
      <c r="BW111" s="175"/>
      <c r="BY111" s="175"/>
      <c r="BZ111" s="175"/>
      <c r="CC111" s="175"/>
      <c r="CF111" s="175"/>
      <c r="CJ111" s="125" t="e">
        <f t="shared" si="123"/>
        <v>#VALUE!</v>
      </c>
      <c r="CK111" s="125" t="e">
        <f t="shared" si="124"/>
        <v>#VALUE!</v>
      </c>
      <c r="CL111" s="175"/>
      <c r="CM111" s="125" t="e">
        <f t="shared" si="125"/>
        <v>#VALUE!</v>
      </c>
      <c r="CN111" s="125" t="e">
        <f t="shared" si="126"/>
        <v>#VALUE!</v>
      </c>
      <c r="CO111" s="175"/>
      <c r="CP111" s="125" t="e">
        <f t="shared" si="127"/>
        <v>#VALUE!</v>
      </c>
      <c r="CQ111" s="125" t="e">
        <f t="shared" si="128"/>
        <v>#VALUE!</v>
      </c>
      <c r="CS111" s="125" t="e">
        <f t="shared" si="129"/>
        <v>#VALUE!</v>
      </c>
      <c r="CT111" s="125" t="e">
        <f t="shared" si="130"/>
        <v>#VALUE!</v>
      </c>
      <c r="CV111" s="125" t="e">
        <f t="shared" si="131"/>
        <v>#VALUE!</v>
      </c>
      <c r="CW111" s="125" t="e">
        <f t="shared" si="132"/>
        <v>#VALUE!</v>
      </c>
    </row>
    <row r="112" spans="13:101" s="125" customFormat="1" x14ac:dyDescent="0.35">
      <c r="M112" s="174"/>
      <c r="R112" s="174"/>
      <c r="V112" s="175" t="e">
        <f t="shared" si="122"/>
        <v>#VALUE!</v>
      </c>
      <c r="W112" s="175"/>
      <c r="X112" s="175" t="e">
        <f t="shared" si="119"/>
        <v>#VALUE!</v>
      </c>
      <c r="Y112" s="175"/>
      <c r="Z112" s="175"/>
      <c r="AD112" s="175"/>
      <c r="AE112" s="175"/>
      <c r="AF112" s="175"/>
      <c r="AG112" s="175"/>
      <c r="AH112" s="175"/>
      <c r="AI112" s="175"/>
      <c r="AJ112" s="175"/>
      <c r="AK112" s="175"/>
      <c r="AV112" s="175"/>
      <c r="AW112" s="175" t="e">
        <f t="shared" si="120"/>
        <v>#VALUE!</v>
      </c>
      <c r="AX112" s="175"/>
      <c r="AY112" s="175" t="e">
        <f t="shared" si="121"/>
        <v>#VALUE!</v>
      </c>
      <c r="AZ112" s="175"/>
      <c r="BA112" s="175"/>
      <c r="BE112" s="175"/>
      <c r="BF112" s="175"/>
      <c r="BG112" s="175"/>
      <c r="BH112" s="175"/>
      <c r="BI112" s="175"/>
      <c r="BJ112" s="175"/>
      <c r="BK112" s="175"/>
      <c r="BL112" s="175"/>
      <c r="BV112" s="175"/>
      <c r="BW112" s="175"/>
      <c r="BY112" s="175"/>
      <c r="BZ112" s="175"/>
      <c r="CC112" s="175"/>
      <c r="CF112" s="175"/>
      <c r="CJ112" s="125" t="e">
        <f t="shared" si="123"/>
        <v>#VALUE!</v>
      </c>
      <c r="CK112" s="125" t="e">
        <f t="shared" si="124"/>
        <v>#VALUE!</v>
      </c>
      <c r="CL112" s="175"/>
      <c r="CM112" s="125" t="e">
        <f t="shared" si="125"/>
        <v>#VALUE!</v>
      </c>
      <c r="CN112" s="125" t="e">
        <f t="shared" si="126"/>
        <v>#VALUE!</v>
      </c>
      <c r="CO112" s="175"/>
      <c r="CP112" s="125" t="e">
        <f t="shared" si="127"/>
        <v>#VALUE!</v>
      </c>
      <c r="CQ112" s="125" t="e">
        <f t="shared" si="128"/>
        <v>#VALUE!</v>
      </c>
      <c r="CS112" s="125" t="e">
        <f t="shared" si="129"/>
        <v>#VALUE!</v>
      </c>
      <c r="CT112" s="125" t="e">
        <f t="shared" si="130"/>
        <v>#VALUE!</v>
      </c>
      <c r="CV112" s="125" t="e">
        <f t="shared" si="131"/>
        <v>#VALUE!</v>
      </c>
      <c r="CW112" s="125" t="e">
        <f t="shared" si="132"/>
        <v>#VALUE!</v>
      </c>
    </row>
    <row r="113" spans="13:101" s="125" customFormat="1" x14ac:dyDescent="0.35">
      <c r="M113" s="174"/>
      <c r="R113" s="174"/>
      <c r="V113" s="175" t="e">
        <f t="shared" si="122"/>
        <v>#VALUE!</v>
      </c>
      <c r="W113" s="175"/>
      <c r="X113" s="175" t="e">
        <f t="shared" si="119"/>
        <v>#VALUE!</v>
      </c>
      <c r="Y113" s="175"/>
      <c r="Z113" s="175"/>
      <c r="AD113" s="175"/>
      <c r="AE113" s="175"/>
      <c r="AF113" s="175"/>
      <c r="AG113" s="175"/>
      <c r="AH113" s="175"/>
      <c r="AI113" s="175"/>
      <c r="AJ113" s="175"/>
      <c r="AK113" s="175"/>
      <c r="AV113" s="175"/>
      <c r="AW113" s="175" t="e">
        <f t="shared" si="120"/>
        <v>#VALUE!</v>
      </c>
      <c r="AX113" s="175"/>
      <c r="AY113" s="175" t="e">
        <f t="shared" si="121"/>
        <v>#VALUE!</v>
      </c>
      <c r="AZ113" s="175"/>
      <c r="BA113" s="175"/>
      <c r="BE113" s="175"/>
      <c r="BF113" s="175"/>
      <c r="BG113" s="175"/>
      <c r="BH113" s="175"/>
      <c r="BI113" s="175"/>
      <c r="BJ113" s="175"/>
      <c r="BK113" s="175"/>
      <c r="BL113" s="175"/>
      <c r="BV113" s="175"/>
      <c r="BW113" s="175"/>
      <c r="BY113" s="175"/>
      <c r="BZ113" s="175"/>
      <c r="CC113" s="175"/>
      <c r="CF113" s="175"/>
      <c r="CJ113" s="125" t="e">
        <f t="shared" si="123"/>
        <v>#VALUE!</v>
      </c>
      <c r="CK113" s="125" t="e">
        <f t="shared" si="124"/>
        <v>#VALUE!</v>
      </c>
      <c r="CL113" s="175"/>
      <c r="CM113" s="125" t="e">
        <f t="shared" si="125"/>
        <v>#VALUE!</v>
      </c>
      <c r="CN113" s="125" t="e">
        <f t="shared" si="126"/>
        <v>#VALUE!</v>
      </c>
      <c r="CO113" s="175"/>
      <c r="CP113" s="125" t="e">
        <f t="shared" si="127"/>
        <v>#VALUE!</v>
      </c>
      <c r="CQ113" s="125" t="e">
        <f t="shared" si="128"/>
        <v>#VALUE!</v>
      </c>
      <c r="CS113" s="125" t="e">
        <f t="shared" si="129"/>
        <v>#VALUE!</v>
      </c>
      <c r="CT113" s="125" t="e">
        <f t="shared" si="130"/>
        <v>#VALUE!</v>
      </c>
      <c r="CV113" s="125" t="e">
        <f t="shared" si="131"/>
        <v>#VALUE!</v>
      </c>
      <c r="CW113" s="125" t="e">
        <f t="shared" si="132"/>
        <v>#VALUE!</v>
      </c>
    </row>
    <row r="114" spans="13:101" s="125" customFormat="1" x14ac:dyDescent="0.35">
      <c r="M114" s="174"/>
      <c r="R114" s="174"/>
      <c r="V114" s="175" t="e">
        <f t="shared" si="122"/>
        <v>#VALUE!</v>
      </c>
      <c r="W114" s="175"/>
      <c r="X114" s="175" t="e">
        <f t="shared" si="119"/>
        <v>#VALUE!</v>
      </c>
      <c r="Y114" s="175"/>
      <c r="Z114" s="175"/>
      <c r="AD114" s="175"/>
      <c r="AE114" s="175"/>
      <c r="AF114" s="175"/>
      <c r="AG114" s="175"/>
      <c r="AH114" s="175"/>
      <c r="AI114" s="175"/>
      <c r="AJ114" s="175"/>
      <c r="AK114" s="175"/>
      <c r="AV114" s="175"/>
      <c r="AW114" s="175" t="e">
        <f t="shared" si="120"/>
        <v>#VALUE!</v>
      </c>
      <c r="AX114" s="175"/>
      <c r="AY114" s="175" t="e">
        <f t="shared" si="121"/>
        <v>#VALUE!</v>
      </c>
      <c r="AZ114" s="175"/>
      <c r="BA114" s="175"/>
      <c r="BE114" s="175"/>
      <c r="BF114" s="175"/>
      <c r="BG114" s="175"/>
      <c r="BH114" s="175"/>
      <c r="BI114" s="175"/>
      <c r="BJ114" s="175"/>
      <c r="BK114" s="175"/>
      <c r="BL114" s="175"/>
      <c r="BV114" s="175"/>
      <c r="BW114" s="175"/>
      <c r="BY114" s="175"/>
      <c r="BZ114" s="175"/>
      <c r="CC114" s="175"/>
      <c r="CF114" s="175"/>
      <c r="CJ114" s="125" t="e">
        <f t="shared" si="123"/>
        <v>#VALUE!</v>
      </c>
      <c r="CK114" s="125" t="e">
        <f t="shared" si="124"/>
        <v>#VALUE!</v>
      </c>
      <c r="CL114" s="175"/>
      <c r="CM114" s="125" t="e">
        <f t="shared" si="125"/>
        <v>#VALUE!</v>
      </c>
      <c r="CN114" s="125" t="e">
        <f t="shared" si="126"/>
        <v>#VALUE!</v>
      </c>
      <c r="CO114" s="175"/>
      <c r="CP114" s="125" t="e">
        <f>CP20-CQ20</f>
        <v>#VALUE!</v>
      </c>
      <c r="CQ114" s="125" t="e">
        <f t="shared" si="128"/>
        <v>#VALUE!</v>
      </c>
      <c r="CS114" s="125" t="e">
        <f t="shared" si="129"/>
        <v>#VALUE!</v>
      </c>
      <c r="CT114" s="125" t="e">
        <f t="shared" si="130"/>
        <v>#VALUE!</v>
      </c>
      <c r="CV114" s="125" t="e">
        <f t="shared" si="131"/>
        <v>#VALUE!</v>
      </c>
      <c r="CW114" s="125" t="e">
        <f t="shared" si="132"/>
        <v>#VALUE!</v>
      </c>
    </row>
    <row r="115" spans="13:101" s="125" customFormat="1" x14ac:dyDescent="0.35">
      <c r="M115" s="174"/>
      <c r="R115" s="174"/>
      <c r="V115" s="175" t="e">
        <f t="shared" si="122"/>
        <v>#VALUE!</v>
      </c>
      <c r="W115" s="175"/>
      <c r="X115" s="175" t="e">
        <f t="shared" si="119"/>
        <v>#VALUE!</v>
      </c>
      <c r="Y115" s="175"/>
      <c r="Z115" s="175"/>
      <c r="AD115" s="175"/>
      <c r="AE115" s="175"/>
      <c r="AF115" s="175"/>
      <c r="AG115" s="175"/>
      <c r="AH115" s="175"/>
      <c r="AI115" s="175"/>
      <c r="AJ115" s="175"/>
      <c r="AK115" s="175"/>
      <c r="AV115" s="175"/>
      <c r="AW115" s="175" t="e">
        <f t="shared" si="120"/>
        <v>#VALUE!</v>
      </c>
      <c r="AX115" s="175"/>
      <c r="AY115" s="175" t="e">
        <f t="shared" si="121"/>
        <v>#VALUE!</v>
      </c>
      <c r="AZ115" s="175"/>
      <c r="BA115" s="175"/>
      <c r="BE115" s="175"/>
      <c r="BF115" s="175"/>
      <c r="BG115" s="175"/>
      <c r="BH115" s="175"/>
      <c r="BI115" s="175"/>
      <c r="BJ115" s="175"/>
      <c r="BK115" s="175"/>
      <c r="BL115" s="175"/>
      <c r="BV115" s="175"/>
      <c r="BW115" s="175"/>
      <c r="BY115" s="175"/>
      <c r="BZ115" s="175"/>
      <c r="CC115" s="175"/>
      <c r="CF115" s="175"/>
      <c r="CJ115" s="125" t="e">
        <f t="shared" si="123"/>
        <v>#VALUE!</v>
      </c>
      <c r="CK115" s="125" t="e">
        <f t="shared" si="124"/>
        <v>#VALUE!</v>
      </c>
      <c r="CL115" s="175"/>
      <c r="CM115" s="125" t="e">
        <f t="shared" si="125"/>
        <v>#VALUE!</v>
      </c>
      <c r="CN115" s="125" t="e">
        <f t="shared" si="126"/>
        <v>#VALUE!</v>
      </c>
      <c r="CO115" s="175"/>
      <c r="CP115" s="125" t="e">
        <f t="shared" si="127"/>
        <v>#VALUE!</v>
      </c>
      <c r="CQ115" s="125" t="e">
        <f t="shared" si="128"/>
        <v>#VALUE!</v>
      </c>
      <c r="CS115" s="125" t="e">
        <f t="shared" si="129"/>
        <v>#VALUE!</v>
      </c>
      <c r="CT115" s="125" t="e">
        <f t="shared" si="130"/>
        <v>#VALUE!</v>
      </c>
      <c r="CV115" s="125" t="e">
        <f t="shared" si="131"/>
        <v>#VALUE!</v>
      </c>
      <c r="CW115" s="125" t="e">
        <f t="shared" si="132"/>
        <v>#VALUE!</v>
      </c>
    </row>
    <row r="116" spans="13:101" s="125" customFormat="1" x14ac:dyDescent="0.35">
      <c r="M116" s="174"/>
      <c r="R116" s="174"/>
      <c r="V116" s="175" t="e">
        <f t="shared" si="122"/>
        <v>#VALUE!</v>
      </c>
      <c r="W116" s="175"/>
      <c r="X116" s="175" t="e">
        <f t="shared" si="119"/>
        <v>#VALUE!</v>
      </c>
      <c r="Y116" s="175"/>
      <c r="Z116" s="175"/>
      <c r="AD116" s="175"/>
      <c r="AE116" s="175"/>
      <c r="AF116" s="175"/>
      <c r="AG116" s="175"/>
      <c r="AH116" s="175"/>
      <c r="AI116" s="175"/>
      <c r="AJ116" s="175"/>
      <c r="AK116" s="175"/>
      <c r="AV116" s="175"/>
      <c r="AW116" s="175" t="e">
        <f t="shared" si="120"/>
        <v>#VALUE!</v>
      </c>
      <c r="AX116" s="175"/>
      <c r="AY116" s="175" t="e">
        <f t="shared" si="121"/>
        <v>#VALUE!</v>
      </c>
      <c r="AZ116" s="175"/>
      <c r="BA116" s="175"/>
      <c r="BE116" s="175"/>
      <c r="BF116" s="175"/>
      <c r="BG116" s="175"/>
      <c r="BH116" s="175"/>
      <c r="BI116" s="175"/>
      <c r="BJ116" s="175"/>
      <c r="BK116" s="175"/>
      <c r="BL116" s="175"/>
      <c r="BV116" s="175"/>
      <c r="BW116" s="175"/>
      <c r="BY116" s="175"/>
      <c r="BZ116" s="175"/>
      <c r="CC116" s="175"/>
      <c r="CF116" s="175"/>
      <c r="CJ116" s="125" t="e">
        <f t="shared" si="123"/>
        <v>#VALUE!</v>
      </c>
      <c r="CK116" s="125" t="e">
        <f t="shared" si="124"/>
        <v>#VALUE!</v>
      </c>
      <c r="CL116" s="175"/>
      <c r="CM116" s="125" t="e">
        <f t="shared" si="125"/>
        <v>#VALUE!</v>
      </c>
      <c r="CN116" s="125" t="e">
        <f t="shared" si="126"/>
        <v>#VALUE!</v>
      </c>
      <c r="CO116" s="175"/>
      <c r="CP116" s="125" t="e">
        <f t="shared" si="127"/>
        <v>#VALUE!</v>
      </c>
      <c r="CQ116" s="125" t="e">
        <f t="shared" si="128"/>
        <v>#VALUE!</v>
      </c>
      <c r="CS116" s="125" t="e">
        <f t="shared" si="129"/>
        <v>#VALUE!</v>
      </c>
      <c r="CT116" s="125" t="e">
        <f t="shared" si="130"/>
        <v>#VALUE!</v>
      </c>
      <c r="CV116" s="125" t="e">
        <f t="shared" si="131"/>
        <v>#VALUE!</v>
      </c>
      <c r="CW116" s="125" t="e">
        <f t="shared" si="132"/>
        <v>#VALUE!</v>
      </c>
    </row>
    <row r="117" spans="13:101" s="125" customFormat="1" x14ac:dyDescent="0.35">
      <c r="M117" s="174"/>
      <c r="R117" s="174"/>
      <c r="V117" s="175" t="e">
        <f t="shared" si="122"/>
        <v>#VALUE!</v>
      </c>
      <c r="W117" s="175"/>
      <c r="X117" s="175" t="e">
        <f t="shared" si="119"/>
        <v>#VALUE!</v>
      </c>
      <c r="Y117" s="175"/>
      <c r="Z117" s="175"/>
      <c r="AD117" s="175"/>
      <c r="AE117" s="175"/>
      <c r="AF117" s="175"/>
      <c r="AG117" s="175"/>
      <c r="AH117" s="175"/>
      <c r="AI117" s="175"/>
      <c r="AJ117" s="175"/>
      <c r="AK117" s="175"/>
      <c r="AV117" s="175"/>
      <c r="AW117" s="175" t="e">
        <f t="shared" si="120"/>
        <v>#VALUE!</v>
      </c>
      <c r="AX117" s="175"/>
      <c r="AY117" s="175" t="e">
        <f t="shared" si="121"/>
        <v>#VALUE!</v>
      </c>
      <c r="AZ117" s="175"/>
      <c r="BA117" s="175"/>
      <c r="BE117" s="175"/>
      <c r="BF117" s="175"/>
      <c r="BG117" s="175"/>
      <c r="BH117" s="175"/>
      <c r="BI117" s="175"/>
      <c r="BJ117" s="175"/>
      <c r="BK117" s="175"/>
      <c r="BL117" s="175"/>
      <c r="BV117" s="175"/>
      <c r="BW117" s="175"/>
      <c r="BY117" s="175"/>
      <c r="BZ117" s="175"/>
      <c r="CC117" s="175"/>
      <c r="CF117" s="175"/>
      <c r="CJ117" s="125" t="e">
        <f t="shared" si="123"/>
        <v>#VALUE!</v>
      </c>
      <c r="CK117" s="125" t="e">
        <f t="shared" si="124"/>
        <v>#VALUE!</v>
      </c>
      <c r="CL117" s="175"/>
      <c r="CM117" s="125" t="e">
        <f t="shared" si="125"/>
        <v>#VALUE!</v>
      </c>
      <c r="CN117" s="125" t="e">
        <f t="shared" si="126"/>
        <v>#VALUE!</v>
      </c>
      <c r="CO117" s="175"/>
      <c r="CP117" s="125" t="e">
        <f t="shared" si="127"/>
        <v>#VALUE!</v>
      </c>
      <c r="CQ117" s="125" t="e">
        <f t="shared" si="128"/>
        <v>#VALUE!</v>
      </c>
      <c r="CS117" s="125" t="e">
        <f t="shared" si="129"/>
        <v>#VALUE!</v>
      </c>
      <c r="CT117" s="125" t="e">
        <f t="shared" si="130"/>
        <v>#VALUE!</v>
      </c>
      <c r="CV117" s="125" t="e">
        <f t="shared" si="131"/>
        <v>#VALUE!</v>
      </c>
      <c r="CW117" s="125" t="e">
        <f t="shared" si="132"/>
        <v>#VALUE!</v>
      </c>
    </row>
    <row r="118" spans="13:101" s="125" customFormat="1" x14ac:dyDescent="0.35">
      <c r="M118" s="174"/>
      <c r="R118" s="174"/>
      <c r="V118" s="175" t="e">
        <f t="shared" si="122"/>
        <v>#VALUE!</v>
      </c>
      <c r="W118" s="175"/>
      <c r="X118" s="175" t="e">
        <f t="shared" si="119"/>
        <v>#VALUE!</v>
      </c>
      <c r="Y118" s="175"/>
      <c r="Z118" s="175"/>
      <c r="AD118" s="175"/>
      <c r="AE118" s="175"/>
      <c r="AF118" s="175"/>
      <c r="AG118" s="175"/>
      <c r="AH118" s="175"/>
      <c r="AI118" s="175"/>
      <c r="AJ118" s="175"/>
      <c r="AK118" s="175"/>
      <c r="AV118" s="175"/>
      <c r="AW118" s="175" t="e">
        <f t="shared" si="120"/>
        <v>#VALUE!</v>
      </c>
      <c r="AX118" s="175"/>
      <c r="AY118" s="175" t="e">
        <f t="shared" si="121"/>
        <v>#VALUE!</v>
      </c>
      <c r="AZ118" s="175"/>
      <c r="BA118" s="175"/>
      <c r="BE118" s="175"/>
      <c r="BF118" s="175"/>
      <c r="BG118" s="175"/>
      <c r="BH118" s="175"/>
      <c r="BI118" s="175"/>
      <c r="BJ118" s="175"/>
      <c r="BK118" s="175"/>
      <c r="BL118" s="175"/>
      <c r="BV118" s="175"/>
      <c r="BW118" s="175"/>
      <c r="BY118" s="175"/>
      <c r="BZ118" s="175"/>
      <c r="CC118" s="175"/>
      <c r="CF118" s="175"/>
      <c r="CJ118" s="125" t="e">
        <f t="shared" si="123"/>
        <v>#VALUE!</v>
      </c>
      <c r="CK118" s="125" t="e">
        <f t="shared" si="124"/>
        <v>#VALUE!</v>
      </c>
      <c r="CL118" s="175"/>
      <c r="CM118" s="125" t="e">
        <f t="shared" si="125"/>
        <v>#VALUE!</v>
      </c>
      <c r="CN118" s="125" t="e">
        <f t="shared" si="126"/>
        <v>#VALUE!</v>
      </c>
      <c r="CO118" s="175"/>
      <c r="CP118" s="125" t="e">
        <f t="shared" si="127"/>
        <v>#VALUE!</v>
      </c>
      <c r="CQ118" s="125" t="e">
        <f t="shared" si="128"/>
        <v>#VALUE!</v>
      </c>
      <c r="CS118" s="125" t="e">
        <f t="shared" si="129"/>
        <v>#VALUE!</v>
      </c>
      <c r="CT118" s="125" t="e">
        <f t="shared" si="130"/>
        <v>#VALUE!</v>
      </c>
      <c r="CV118" s="125" t="e">
        <f t="shared" si="131"/>
        <v>#VALUE!</v>
      </c>
      <c r="CW118" s="125" t="e">
        <f t="shared" si="132"/>
        <v>#VALUE!</v>
      </c>
    </row>
    <row r="119" spans="13:101" s="125" customFormat="1" x14ac:dyDescent="0.35">
      <c r="M119" s="174"/>
      <c r="R119" s="174"/>
      <c r="V119" s="175" t="e">
        <f t="shared" si="122"/>
        <v>#VALUE!</v>
      </c>
      <c r="W119" s="175"/>
      <c r="X119" s="175" t="e">
        <f t="shared" si="119"/>
        <v>#VALUE!</v>
      </c>
      <c r="Y119" s="175"/>
      <c r="Z119" s="175"/>
      <c r="AD119" s="175"/>
      <c r="AE119" s="175"/>
      <c r="AF119" s="175"/>
      <c r="AG119" s="175"/>
      <c r="AH119" s="175"/>
      <c r="AI119" s="175"/>
      <c r="AJ119" s="175"/>
      <c r="AK119" s="175"/>
      <c r="AV119" s="175"/>
      <c r="AW119" s="175" t="e">
        <f t="shared" si="120"/>
        <v>#VALUE!</v>
      </c>
      <c r="AX119" s="175"/>
      <c r="AY119" s="175" t="e">
        <f t="shared" si="121"/>
        <v>#VALUE!</v>
      </c>
      <c r="AZ119" s="175"/>
      <c r="BA119" s="175"/>
      <c r="BE119" s="175"/>
      <c r="BF119" s="175"/>
      <c r="BG119" s="175"/>
      <c r="BH119" s="175"/>
      <c r="BI119" s="175"/>
      <c r="BJ119" s="175"/>
      <c r="BK119" s="175"/>
      <c r="BL119" s="175"/>
      <c r="BV119" s="175"/>
      <c r="BW119" s="175"/>
      <c r="BY119" s="175"/>
      <c r="BZ119" s="175"/>
      <c r="CC119" s="175"/>
      <c r="CF119" s="175"/>
      <c r="CJ119" s="125" t="e">
        <f t="shared" si="123"/>
        <v>#VALUE!</v>
      </c>
      <c r="CK119" s="125" t="e">
        <f t="shared" si="124"/>
        <v>#VALUE!</v>
      </c>
      <c r="CL119" s="175"/>
      <c r="CM119" s="125" t="e">
        <f t="shared" si="125"/>
        <v>#VALUE!</v>
      </c>
      <c r="CN119" s="125" t="e">
        <f t="shared" si="126"/>
        <v>#VALUE!</v>
      </c>
      <c r="CO119" s="175"/>
      <c r="CP119" s="125" t="e">
        <f t="shared" si="127"/>
        <v>#VALUE!</v>
      </c>
      <c r="CQ119" s="125" t="e">
        <f t="shared" si="128"/>
        <v>#VALUE!</v>
      </c>
      <c r="CS119" s="125" t="e">
        <f t="shared" si="129"/>
        <v>#VALUE!</v>
      </c>
      <c r="CT119" s="125" t="e">
        <f t="shared" si="130"/>
        <v>#VALUE!</v>
      </c>
      <c r="CV119" s="125" t="e">
        <f t="shared" si="131"/>
        <v>#VALUE!</v>
      </c>
      <c r="CW119" s="125" t="e">
        <f t="shared" si="132"/>
        <v>#VALUE!</v>
      </c>
    </row>
    <row r="120" spans="13:101" s="125" customFormat="1" x14ac:dyDescent="0.35">
      <c r="M120" s="174"/>
      <c r="R120" s="174"/>
      <c r="V120" s="175" t="e">
        <f t="shared" si="122"/>
        <v>#VALUE!</v>
      </c>
      <c r="W120" s="175"/>
      <c r="X120" s="175" t="e">
        <f t="shared" si="119"/>
        <v>#VALUE!</v>
      </c>
      <c r="Y120" s="175"/>
      <c r="Z120" s="175"/>
      <c r="AD120" s="175"/>
      <c r="AE120" s="175"/>
      <c r="AF120" s="175"/>
      <c r="AG120" s="175"/>
      <c r="AH120" s="175"/>
      <c r="AI120" s="175"/>
      <c r="AJ120" s="175"/>
      <c r="AK120" s="175"/>
      <c r="AV120" s="175"/>
      <c r="AW120" s="175" t="e">
        <f t="shared" si="120"/>
        <v>#VALUE!</v>
      </c>
      <c r="AX120" s="175"/>
      <c r="AY120" s="175" t="e">
        <f t="shared" si="121"/>
        <v>#VALUE!</v>
      </c>
      <c r="AZ120" s="175"/>
      <c r="BA120" s="175"/>
      <c r="BE120" s="175"/>
      <c r="BF120" s="175"/>
      <c r="BG120" s="175"/>
      <c r="BH120" s="175"/>
      <c r="BI120" s="175"/>
      <c r="BJ120" s="175"/>
      <c r="BK120" s="175"/>
      <c r="BL120" s="175"/>
      <c r="BV120" s="175"/>
      <c r="BW120" s="175"/>
      <c r="BY120" s="175"/>
      <c r="BZ120" s="175"/>
      <c r="CC120" s="175"/>
      <c r="CF120" s="175"/>
      <c r="CJ120" s="125" t="e">
        <f t="shared" si="123"/>
        <v>#VALUE!</v>
      </c>
      <c r="CK120" s="125" t="e">
        <f t="shared" si="124"/>
        <v>#VALUE!</v>
      </c>
      <c r="CL120" s="175"/>
      <c r="CM120" s="125" t="e">
        <f t="shared" si="125"/>
        <v>#VALUE!</v>
      </c>
      <c r="CN120" s="125" t="e">
        <f t="shared" si="126"/>
        <v>#VALUE!</v>
      </c>
      <c r="CO120" s="175"/>
      <c r="CP120" s="125" t="e">
        <f t="shared" si="127"/>
        <v>#VALUE!</v>
      </c>
      <c r="CQ120" s="125" t="e">
        <f t="shared" si="128"/>
        <v>#VALUE!</v>
      </c>
      <c r="CS120" s="125" t="e">
        <f t="shared" si="129"/>
        <v>#VALUE!</v>
      </c>
      <c r="CT120" s="125" t="e">
        <f t="shared" si="130"/>
        <v>#VALUE!</v>
      </c>
      <c r="CV120" s="125" t="e">
        <f t="shared" si="131"/>
        <v>#VALUE!</v>
      </c>
      <c r="CW120" s="125" t="e">
        <f t="shared" si="132"/>
        <v>#VALUE!</v>
      </c>
    </row>
    <row r="121" spans="13:101" s="125" customFormat="1" x14ac:dyDescent="0.35">
      <c r="M121" s="174"/>
      <c r="R121" s="174"/>
      <c r="V121" s="175" t="e">
        <f t="shared" si="122"/>
        <v>#VALUE!</v>
      </c>
      <c r="W121" s="175"/>
      <c r="X121" s="175" t="e">
        <f t="shared" si="119"/>
        <v>#VALUE!</v>
      </c>
      <c r="Y121" s="175"/>
      <c r="Z121" s="175"/>
      <c r="AD121" s="175"/>
      <c r="AE121" s="175"/>
      <c r="AF121" s="175"/>
      <c r="AG121" s="175"/>
      <c r="AH121" s="175"/>
      <c r="AI121" s="175"/>
      <c r="AJ121" s="175"/>
      <c r="AK121" s="175"/>
      <c r="AV121" s="175"/>
      <c r="AW121" s="175" t="e">
        <f t="shared" si="120"/>
        <v>#VALUE!</v>
      </c>
      <c r="AX121" s="175"/>
      <c r="AY121" s="175" t="e">
        <f t="shared" si="121"/>
        <v>#VALUE!</v>
      </c>
      <c r="AZ121" s="175"/>
      <c r="BA121" s="175"/>
      <c r="BE121" s="175"/>
      <c r="BF121" s="175"/>
      <c r="BG121" s="175"/>
      <c r="BH121" s="175"/>
      <c r="BI121" s="175"/>
      <c r="BJ121" s="175"/>
      <c r="BK121" s="175"/>
      <c r="BL121" s="175"/>
      <c r="BV121" s="175"/>
      <c r="BW121" s="175"/>
      <c r="BY121" s="175"/>
      <c r="BZ121" s="175"/>
      <c r="CC121" s="175"/>
      <c r="CF121" s="175"/>
      <c r="CJ121" s="125" t="e">
        <f t="shared" si="123"/>
        <v>#VALUE!</v>
      </c>
      <c r="CK121" s="125" t="e">
        <f t="shared" si="124"/>
        <v>#VALUE!</v>
      </c>
      <c r="CL121" s="175"/>
      <c r="CM121" s="125" t="e">
        <f t="shared" si="125"/>
        <v>#VALUE!</v>
      </c>
      <c r="CN121" s="125" t="e">
        <f t="shared" si="126"/>
        <v>#VALUE!</v>
      </c>
      <c r="CO121" s="175"/>
      <c r="CP121" s="125" t="e">
        <f t="shared" si="127"/>
        <v>#VALUE!</v>
      </c>
      <c r="CQ121" s="125" t="e">
        <f t="shared" si="128"/>
        <v>#VALUE!</v>
      </c>
      <c r="CS121" s="125" t="e">
        <f t="shared" si="129"/>
        <v>#VALUE!</v>
      </c>
      <c r="CT121" s="125" t="e">
        <f t="shared" si="130"/>
        <v>#VALUE!</v>
      </c>
      <c r="CV121" s="125" t="e">
        <f t="shared" si="131"/>
        <v>#VALUE!</v>
      </c>
      <c r="CW121" s="125" t="e">
        <f t="shared" si="132"/>
        <v>#VALUE!</v>
      </c>
    </row>
    <row r="122" spans="13:101" s="125" customFormat="1" x14ac:dyDescent="0.35">
      <c r="M122" s="174"/>
      <c r="R122" s="174"/>
      <c r="V122" s="175" t="e">
        <f t="shared" si="122"/>
        <v>#VALUE!</v>
      </c>
      <c r="W122" s="175"/>
      <c r="X122" s="175" t="e">
        <f t="shared" si="119"/>
        <v>#VALUE!</v>
      </c>
      <c r="Y122" s="175"/>
      <c r="Z122" s="175"/>
      <c r="AD122" s="175"/>
      <c r="AE122" s="175"/>
      <c r="AF122" s="175"/>
      <c r="AG122" s="175"/>
      <c r="AH122" s="175"/>
      <c r="AI122" s="175"/>
      <c r="AJ122" s="175"/>
      <c r="AK122" s="175"/>
      <c r="AV122" s="175"/>
      <c r="AW122" s="175" t="e">
        <f t="shared" si="120"/>
        <v>#VALUE!</v>
      </c>
      <c r="AX122" s="175"/>
      <c r="AY122" s="175" t="e">
        <f t="shared" si="121"/>
        <v>#VALUE!</v>
      </c>
      <c r="AZ122" s="175"/>
      <c r="BA122" s="175"/>
      <c r="BE122" s="175"/>
      <c r="BF122" s="175"/>
      <c r="BG122" s="175"/>
      <c r="BH122" s="175"/>
      <c r="BI122" s="175"/>
      <c r="BJ122" s="175"/>
      <c r="BK122" s="175"/>
      <c r="BL122" s="175"/>
      <c r="BV122" s="175"/>
      <c r="BW122" s="175"/>
      <c r="BY122" s="175"/>
      <c r="BZ122" s="175"/>
      <c r="CC122" s="175"/>
      <c r="CF122" s="175"/>
      <c r="CJ122" s="125" t="e">
        <f t="shared" si="123"/>
        <v>#VALUE!</v>
      </c>
      <c r="CK122" s="125" t="e">
        <f t="shared" si="124"/>
        <v>#VALUE!</v>
      </c>
      <c r="CL122" s="175"/>
      <c r="CM122" s="125" t="e">
        <f t="shared" si="125"/>
        <v>#VALUE!</v>
      </c>
      <c r="CN122" s="125" t="e">
        <f t="shared" si="126"/>
        <v>#VALUE!</v>
      </c>
      <c r="CO122" s="175"/>
      <c r="CP122" s="125" t="e">
        <f t="shared" si="127"/>
        <v>#VALUE!</v>
      </c>
      <c r="CQ122" s="125" t="e">
        <f t="shared" si="128"/>
        <v>#VALUE!</v>
      </c>
      <c r="CS122" s="125" t="e">
        <f t="shared" si="129"/>
        <v>#VALUE!</v>
      </c>
      <c r="CT122" s="125" t="e">
        <f t="shared" si="130"/>
        <v>#VALUE!</v>
      </c>
      <c r="CV122" s="125" t="e">
        <f t="shared" si="131"/>
        <v>#VALUE!</v>
      </c>
      <c r="CW122" s="125" t="e">
        <f t="shared" si="132"/>
        <v>#VALUE!</v>
      </c>
    </row>
    <row r="123" spans="13:101" s="125" customFormat="1" x14ac:dyDescent="0.35">
      <c r="M123" s="174"/>
      <c r="R123" s="174"/>
      <c r="V123" s="175" t="e">
        <f t="shared" si="122"/>
        <v>#VALUE!</v>
      </c>
      <c r="W123" s="175"/>
      <c r="X123" s="175" t="e">
        <f t="shared" si="119"/>
        <v>#VALUE!</v>
      </c>
      <c r="Y123" s="175"/>
      <c r="Z123" s="175"/>
      <c r="AD123" s="175"/>
      <c r="AE123" s="175"/>
      <c r="AF123" s="175"/>
      <c r="AG123" s="175"/>
      <c r="AH123" s="175"/>
      <c r="AI123" s="175"/>
      <c r="AJ123" s="175"/>
      <c r="AK123" s="175"/>
      <c r="AV123" s="175"/>
      <c r="AW123" s="175" t="e">
        <f t="shared" si="120"/>
        <v>#VALUE!</v>
      </c>
      <c r="AX123" s="175"/>
      <c r="AY123" s="175" t="e">
        <f t="shared" si="121"/>
        <v>#VALUE!</v>
      </c>
      <c r="AZ123" s="175"/>
      <c r="BA123" s="175"/>
      <c r="BE123" s="175"/>
      <c r="BF123" s="175"/>
      <c r="BG123" s="175"/>
      <c r="BH123" s="175"/>
      <c r="BI123" s="175"/>
      <c r="BJ123" s="175"/>
      <c r="BK123" s="175"/>
      <c r="BL123" s="175"/>
      <c r="BV123" s="175"/>
      <c r="BW123" s="175"/>
      <c r="BY123" s="175"/>
      <c r="BZ123" s="175"/>
      <c r="CC123" s="175"/>
      <c r="CF123" s="175"/>
      <c r="CJ123" s="125" t="e">
        <f t="shared" si="123"/>
        <v>#VALUE!</v>
      </c>
      <c r="CK123" s="125" t="e">
        <f t="shared" si="124"/>
        <v>#VALUE!</v>
      </c>
      <c r="CL123" s="175"/>
      <c r="CM123" s="125" t="e">
        <f t="shared" si="125"/>
        <v>#VALUE!</v>
      </c>
      <c r="CN123" s="125" t="e">
        <f t="shared" si="126"/>
        <v>#VALUE!</v>
      </c>
      <c r="CO123" s="175"/>
      <c r="CP123" s="125" t="e">
        <f t="shared" si="127"/>
        <v>#VALUE!</v>
      </c>
      <c r="CQ123" s="125" t="e">
        <f t="shared" si="128"/>
        <v>#VALUE!</v>
      </c>
      <c r="CS123" s="125" t="e">
        <f t="shared" si="129"/>
        <v>#VALUE!</v>
      </c>
      <c r="CT123" s="125" t="e">
        <f t="shared" si="130"/>
        <v>#VALUE!</v>
      </c>
      <c r="CV123" s="125" t="e">
        <f t="shared" si="131"/>
        <v>#VALUE!</v>
      </c>
      <c r="CW123" s="125" t="e">
        <f t="shared" si="132"/>
        <v>#VALUE!</v>
      </c>
    </row>
    <row r="124" spans="13:101" s="125" customFormat="1" x14ac:dyDescent="0.35">
      <c r="M124" s="174"/>
      <c r="R124" s="174"/>
      <c r="V124" s="175" t="e">
        <f t="shared" si="122"/>
        <v>#VALUE!</v>
      </c>
      <c r="W124" s="175"/>
      <c r="X124" s="175" t="e">
        <f t="shared" si="119"/>
        <v>#VALUE!</v>
      </c>
      <c r="Y124" s="175"/>
      <c r="Z124" s="175"/>
      <c r="AD124" s="175"/>
      <c r="AE124" s="175"/>
      <c r="AF124" s="175"/>
      <c r="AG124" s="175"/>
      <c r="AH124" s="175"/>
      <c r="AI124" s="175"/>
      <c r="AJ124" s="175"/>
      <c r="AK124" s="175"/>
      <c r="AV124" s="175"/>
      <c r="AW124" s="175" t="e">
        <f t="shared" si="120"/>
        <v>#VALUE!</v>
      </c>
      <c r="AX124" s="175"/>
      <c r="AY124" s="175" t="e">
        <f t="shared" si="121"/>
        <v>#VALUE!</v>
      </c>
      <c r="AZ124" s="175"/>
      <c r="BA124" s="175"/>
      <c r="BE124" s="175"/>
      <c r="BF124" s="175"/>
      <c r="BG124" s="175"/>
      <c r="BH124" s="175"/>
      <c r="BI124" s="175"/>
      <c r="BJ124" s="175"/>
      <c r="BK124" s="175"/>
      <c r="BL124" s="175"/>
      <c r="BV124" s="175"/>
      <c r="BW124" s="175"/>
      <c r="BY124" s="175"/>
      <c r="BZ124" s="175"/>
      <c r="CC124" s="175"/>
      <c r="CF124" s="175"/>
      <c r="CJ124" s="125" t="e">
        <f t="shared" si="123"/>
        <v>#VALUE!</v>
      </c>
      <c r="CK124" s="125" t="e">
        <f t="shared" si="124"/>
        <v>#VALUE!</v>
      </c>
      <c r="CL124" s="175"/>
      <c r="CM124" s="125" t="e">
        <f t="shared" si="125"/>
        <v>#VALUE!</v>
      </c>
      <c r="CN124" s="125" t="e">
        <f t="shared" si="126"/>
        <v>#VALUE!</v>
      </c>
      <c r="CO124" s="175"/>
      <c r="CP124" s="125" t="e">
        <f t="shared" si="127"/>
        <v>#VALUE!</v>
      </c>
      <c r="CQ124" s="125" t="e">
        <f t="shared" si="128"/>
        <v>#VALUE!</v>
      </c>
      <c r="CS124" s="125" t="e">
        <f t="shared" si="129"/>
        <v>#VALUE!</v>
      </c>
      <c r="CT124" s="125" t="e">
        <f t="shared" si="130"/>
        <v>#VALUE!</v>
      </c>
      <c r="CV124" s="125" t="e">
        <f t="shared" si="131"/>
        <v>#VALUE!</v>
      </c>
      <c r="CW124" s="125" t="e">
        <f t="shared" si="132"/>
        <v>#VALUE!</v>
      </c>
    </row>
    <row r="125" spans="13:101" s="125" customFormat="1" x14ac:dyDescent="0.35">
      <c r="M125" s="174"/>
      <c r="R125" s="174"/>
      <c r="V125" s="175" t="e">
        <f t="shared" si="122"/>
        <v>#VALUE!</v>
      </c>
      <c r="W125" s="175"/>
      <c r="X125" s="175" t="e">
        <f t="shared" si="119"/>
        <v>#VALUE!</v>
      </c>
      <c r="Y125" s="175"/>
      <c r="Z125" s="175"/>
      <c r="AD125" s="175"/>
      <c r="AE125" s="175"/>
      <c r="AF125" s="175"/>
      <c r="AG125" s="175"/>
      <c r="AH125" s="175"/>
      <c r="AI125" s="175"/>
      <c r="AJ125" s="175"/>
      <c r="AK125" s="175"/>
      <c r="AV125" s="175"/>
      <c r="AW125" s="175" t="e">
        <f t="shared" si="120"/>
        <v>#VALUE!</v>
      </c>
      <c r="AX125" s="175"/>
      <c r="AY125" s="175" t="e">
        <f t="shared" si="121"/>
        <v>#VALUE!</v>
      </c>
      <c r="AZ125" s="175"/>
      <c r="BA125" s="175"/>
      <c r="BE125" s="175"/>
      <c r="BF125" s="175"/>
      <c r="BG125" s="175"/>
      <c r="BH125" s="175"/>
      <c r="BI125" s="175"/>
      <c r="BJ125" s="175"/>
      <c r="BK125" s="175"/>
      <c r="BL125" s="175"/>
      <c r="BV125" s="175"/>
      <c r="BW125" s="175"/>
      <c r="BY125" s="175"/>
      <c r="BZ125" s="175"/>
      <c r="CC125" s="175"/>
      <c r="CF125" s="175"/>
      <c r="CJ125" s="125" t="e">
        <f t="shared" si="123"/>
        <v>#VALUE!</v>
      </c>
      <c r="CK125" s="125" t="e">
        <f t="shared" si="124"/>
        <v>#VALUE!</v>
      </c>
      <c r="CL125" s="175"/>
      <c r="CM125" s="125" t="e">
        <f t="shared" si="125"/>
        <v>#VALUE!</v>
      </c>
      <c r="CN125" s="125" t="e">
        <f t="shared" si="126"/>
        <v>#VALUE!</v>
      </c>
      <c r="CO125" s="175"/>
      <c r="CP125" s="125" t="e">
        <f t="shared" si="127"/>
        <v>#VALUE!</v>
      </c>
      <c r="CQ125" s="125" t="e">
        <f t="shared" si="128"/>
        <v>#VALUE!</v>
      </c>
      <c r="CS125" s="125" t="e">
        <f t="shared" si="129"/>
        <v>#VALUE!</v>
      </c>
      <c r="CT125" s="125" t="e">
        <f t="shared" si="130"/>
        <v>#VALUE!</v>
      </c>
      <c r="CV125" s="125" t="e">
        <f t="shared" si="131"/>
        <v>#VALUE!</v>
      </c>
      <c r="CW125" s="125" t="e">
        <f t="shared" si="132"/>
        <v>#VALUE!</v>
      </c>
    </row>
    <row r="126" spans="13:101" s="125" customFormat="1" x14ac:dyDescent="0.35">
      <c r="M126" s="174"/>
      <c r="R126" s="174"/>
      <c r="V126" s="175" t="e">
        <f t="shared" si="122"/>
        <v>#VALUE!</v>
      </c>
      <c r="W126" s="175"/>
      <c r="X126" s="175" t="e">
        <f t="shared" si="119"/>
        <v>#VALUE!</v>
      </c>
      <c r="Y126" s="175"/>
      <c r="Z126" s="175"/>
      <c r="AD126" s="175"/>
      <c r="AE126" s="175"/>
      <c r="AF126" s="175"/>
      <c r="AG126" s="175"/>
      <c r="AH126" s="175"/>
      <c r="AI126" s="175"/>
      <c r="AJ126" s="175"/>
      <c r="AK126" s="175"/>
      <c r="AV126" s="175"/>
      <c r="AW126" s="175" t="e">
        <f t="shared" si="120"/>
        <v>#VALUE!</v>
      </c>
      <c r="AX126" s="175"/>
      <c r="AY126" s="175" t="e">
        <f t="shared" si="121"/>
        <v>#VALUE!</v>
      </c>
      <c r="AZ126" s="175"/>
      <c r="BA126" s="175"/>
      <c r="BE126" s="175"/>
      <c r="BF126" s="175"/>
      <c r="BG126" s="175"/>
      <c r="BH126" s="175"/>
      <c r="BI126" s="175"/>
      <c r="BJ126" s="175"/>
      <c r="BK126" s="175"/>
      <c r="BL126" s="175"/>
      <c r="BV126" s="175"/>
      <c r="BW126" s="175"/>
      <c r="BY126" s="175"/>
      <c r="BZ126" s="175"/>
      <c r="CC126" s="175"/>
      <c r="CF126" s="175"/>
      <c r="CJ126" s="125" t="e">
        <f t="shared" si="123"/>
        <v>#VALUE!</v>
      </c>
      <c r="CK126" s="125" t="e">
        <f t="shared" si="124"/>
        <v>#VALUE!</v>
      </c>
      <c r="CL126" s="175"/>
      <c r="CM126" s="125" t="e">
        <f t="shared" si="125"/>
        <v>#VALUE!</v>
      </c>
      <c r="CN126" s="125" t="e">
        <f t="shared" si="126"/>
        <v>#VALUE!</v>
      </c>
      <c r="CO126" s="175"/>
      <c r="CP126" s="125" t="e">
        <f t="shared" si="127"/>
        <v>#VALUE!</v>
      </c>
      <c r="CQ126" s="125" t="e">
        <f t="shared" si="128"/>
        <v>#VALUE!</v>
      </c>
      <c r="CS126" s="125" t="e">
        <f t="shared" si="129"/>
        <v>#VALUE!</v>
      </c>
      <c r="CT126" s="125" t="e">
        <f t="shared" si="130"/>
        <v>#VALUE!</v>
      </c>
      <c r="CV126" s="125" t="e">
        <f t="shared" si="131"/>
        <v>#VALUE!</v>
      </c>
      <c r="CW126" s="125" t="e">
        <f t="shared" si="132"/>
        <v>#VALUE!</v>
      </c>
    </row>
    <row r="127" spans="13:101" s="125" customFormat="1" x14ac:dyDescent="0.35">
      <c r="M127" s="174"/>
      <c r="R127" s="174"/>
      <c r="V127" s="175" t="e">
        <f t="shared" si="122"/>
        <v>#VALUE!</v>
      </c>
      <c r="W127" s="175"/>
      <c r="X127" s="175" t="e">
        <f t="shared" si="119"/>
        <v>#VALUE!</v>
      </c>
      <c r="Y127" s="175"/>
      <c r="Z127" s="175"/>
      <c r="AD127" s="175"/>
      <c r="AE127" s="175"/>
      <c r="AF127" s="175"/>
      <c r="AG127" s="175"/>
      <c r="AH127" s="175"/>
      <c r="AI127" s="175"/>
      <c r="AJ127" s="175"/>
      <c r="AK127" s="175"/>
      <c r="AV127" s="175"/>
      <c r="AW127" s="175" t="e">
        <f t="shared" si="120"/>
        <v>#VALUE!</v>
      </c>
      <c r="AX127" s="175"/>
      <c r="AY127" s="175" t="e">
        <f t="shared" si="121"/>
        <v>#VALUE!</v>
      </c>
      <c r="AZ127" s="175"/>
      <c r="BA127" s="175"/>
      <c r="BE127" s="175"/>
      <c r="BF127" s="175"/>
      <c r="BG127" s="175"/>
      <c r="BH127" s="175"/>
      <c r="BI127" s="175"/>
      <c r="BJ127" s="175"/>
      <c r="BK127" s="175"/>
      <c r="BL127" s="175"/>
      <c r="BV127" s="175"/>
      <c r="BW127" s="175"/>
      <c r="BY127" s="175"/>
      <c r="BZ127" s="175"/>
      <c r="CC127" s="175"/>
      <c r="CF127" s="175"/>
      <c r="CJ127" s="125" t="e">
        <f t="shared" si="123"/>
        <v>#VALUE!</v>
      </c>
      <c r="CK127" s="125" t="e">
        <f t="shared" si="124"/>
        <v>#VALUE!</v>
      </c>
      <c r="CL127" s="175"/>
      <c r="CM127" s="125" t="e">
        <f t="shared" si="125"/>
        <v>#VALUE!</v>
      </c>
      <c r="CN127" s="125" t="e">
        <f t="shared" si="126"/>
        <v>#VALUE!</v>
      </c>
      <c r="CO127" s="175"/>
      <c r="CP127" s="125" t="e">
        <f t="shared" si="127"/>
        <v>#VALUE!</v>
      </c>
      <c r="CQ127" s="125" t="e">
        <f t="shared" si="128"/>
        <v>#VALUE!</v>
      </c>
      <c r="CS127" s="125" t="e">
        <f t="shared" si="129"/>
        <v>#VALUE!</v>
      </c>
      <c r="CT127" s="125" t="e">
        <f t="shared" si="130"/>
        <v>#VALUE!</v>
      </c>
      <c r="CV127" s="125" t="e">
        <f t="shared" si="131"/>
        <v>#VALUE!</v>
      </c>
      <c r="CW127" s="125" t="e">
        <f t="shared" si="132"/>
        <v>#VALUE!</v>
      </c>
    </row>
    <row r="128" spans="13:101" s="125" customFormat="1" x14ac:dyDescent="0.35">
      <c r="M128" s="174"/>
      <c r="R128" s="174"/>
      <c r="V128" s="175" t="e">
        <f t="shared" si="122"/>
        <v>#VALUE!</v>
      </c>
      <c r="W128" s="175"/>
      <c r="X128" s="175" t="e">
        <f t="shared" si="119"/>
        <v>#VALUE!</v>
      </c>
      <c r="Y128" s="175"/>
      <c r="Z128" s="175"/>
      <c r="AD128" s="175"/>
      <c r="AE128" s="175"/>
      <c r="AF128" s="175"/>
      <c r="AG128" s="175"/>
      <c r="AH128" s="175"/>
      <c r="AI128" s="175"/>
      <c r="AJ128" s="175"/>
      <c r="AK128" s="175"/>
      <c r="AV128" s="175"/>
      <c r="AW128" s="175" t="e">
        <f t="shared" si="120"/>
        <v>#VALUE!</v>
      </c>
      <c r="AX128" s="175"/>
      <c r="AY128" s="175" t="e">
        <f t="shared" si="121"/>
        <v>#VALUE!</v>
      </c>
      <c r="AZ128" s="175"/>
      <c r="BA128" s="175"/>
      <c r="BE128" s="175"/>
      <c r="BF128" s="175"/>
      <c r="BG128" s="175"/>
      <c r="BH128" s="175"/>
      <c r="BI128" s="175"/>
      <c r="BJ128" s="175"/>
      <c r="BK128" s="175"/>
      <c r="BL128" s="175"/>
      <c r="BV128" s="175"/>
      <c r="BW128" s="175"/>
      <c r="BY128" s="175"/>
      <c r="BZ128" s="175"/>
      <c r="CC128" s="175"/>
      <c r="CF128" s="175"/>
      <c r="CJ128" s="125" t="e">
        <f t="shared" si="123"/>
        <v>#VALUE!</v>
      </c>
      <c r="CK128" s="125" t="e">
        <f t="shared" si="124"/>
        <v>#VALUE!</v>
      </c>
      <c r="CL128" s="175"/>
      <c r="CM128" s="125" t="e">
        <f t="shared" si="125"/>
        <v>#VALUE!</v>
      </c>
      <c r="CN128" s="125" t="e">
        <f t="shared" si="126"/>
        <v>#VALUE!</v>
      </c>
      <c r="CO128" s="175"/>
      <c r="CP128" s="125" t="e">
        <f t="shared" si="127"/>
        <v>#VALUE!</v>
      </c>
      <c r="CQ128" s="125" t="e">
        <f t="shared" si="128"/>
        <v>#VALUE!</v>
      </c>
      <c r="CS128" s="125" t="e">
        <f t="shared" si="129"/>
        <v>#VALUE!</v>
      </c>
      <c r="CT128" s="125" t="e">
        <f t="shared" si="130"/>
        <v>#VALUE!</v>
      </c>
      <c r="CV128" s="125" t="e">
        <f t="shared" si="131"/>
        <v>#VALUE!</v>
      </c>
      <c r="CW128" s="125" t="e">
        <f t="shared" si="132"/>
        <v>#VALUE!</v>
      </c>
    </row>
    <row r="129" spans="13:101" s="125" customFormat="1" x14ac:dyDescent="0.35">
      <c r="M129" s="174"/>
      <c r="R129" s="174"/>
      <c r="V129" s="175" t="e">
        <f t="shared" si="122"/>
        <v>#VALUE!</v>
      </c>
      <c r="W129" s="175"/>
      <c r="X129" s="175" t="e">
        <f t="shared" si="119"/>
        <v>#VALUE!</v>
      </c>
      <c r="Y129" s="175"/>
      <c r="Z129" s="175"/>
      <c r="AD129" s="175"/>
      <c r="AE129" s="175"/>
      <c r="AF129" s="175"/>
      <c r="AG129" s="175"/>
      <c r="AH129" s="175"/>
      <c r="AI129" s="175"/>
      <c r="AJ129" s="175"/>
      <c r="AK129" s="175"/>
      <c r="AV129" s="175"/>
      <c r="AW129" s="175" t="e">
        <f t="shared" si="120"/>
        <v>#VALUE!</v>
      </c>
      <c r="AX129" s="175"/>
      <c r="AY129" s="175" t="e">
        <f t="shared" si="121"/>
        <v>#VALUE!</v>
      </c>
      <c r="AZ129" s="175"/>
      <c r="BA129" s="175"/>
      <c r="BE129" s="175"/>
      <c r="BF129" s="175"/>
      <c r="BG129" s="175"/>
      <c r="BH129" s="175"/>
      <c r="BI129" s="175"/>
      <c r="BJ129" s="175"/>
      <c r="BK129" s="175"/>
      <c r="BL129" s="175"/>
      <c r="BV129" s="175"/>
      <c r="BW129" s="175"/>
      <c r="BY129" s="175"/>
      <c r="BZ129" s="175"/>
      <c r="CC129" s="175"/>
      <c r="CF129" s="175"/>
      <c r="CJ129" s="125" t="e">
        <f t="shared" si="123"/>
        <v>#VALUE!</v>
      </c>
      <c r="CK129" s="125" t="e">
        <f t="shared" si="124"/>
        <v>#VALUE!</v>
      </c>
      <c r="CL129" s="175"/>
      <c r="CM129" s="125" t="e">
        <f t="shared" si="125"/>
        <v>#VALUE!</v>
      </c>
      <c r="CN129" s="125" t="e">
        <f t="shared" si="126"/>
        <v>#VALUE!</v>
      </c>
      <c r="CO129" s="175"/>
      <c r="CP129" s="125" t="e">
        <f t="shared" si="127"/>
        <v>#VALUE!</v>
      </c>
      <c r="CQ129" s="125" t="e">
        <f t="shared" si="128"/>
        <v>#VALUE!</v>
      </c>
      <c r="CS129" s="125" t="e">
        <f t="shared" si="129"/>
        <v>#VALUE!</v>
      </c>
      <c r="CT129" s="125" t="e">
        <f t="shared" si="130"/>
        <v>#VALUE!</v>
      </c>
      <c r="CV129" s="125" t="e">
        <f t="shared" si="131"/>
        <v>#VALUE!</v>
      </c>
      <c r="CW129" s="125" t="e">
        <f t="shared" si="132"/>
        <v>#VALUE!</v>
      </c>
    </row>
    <row r="130" spans="13:101" s="125" customFormat="1" x14ac:dyDescent="0.35">
      <c r="M130" s="174"/>
      <c r="R130" s="174"/>
      <c r="V130" s="175" t="e">
        <f t="shared" si="122"/>
        <v>#VALUE!</v>
      </c>
      <c r="W130" s="175"/>
      <c r="X130" s="175" t="e">
        <f t="shared" si="119"/>
        <v>#VALUE!</v>
      </c>
      <c r="Y130" s="175"/>
      <c r="Z130" s="175"/>
      <c r="AD130" s="175"/>
      <c r="AE130" s="175"/>
      <c r="AF130" s="175"/>
      <c r="AG130" s="175"/>
      <c r="AH130" s="175"/>
      <c r="AI130" s="175"/>
      <c r="AJ130" s="175"/>
      <c r="AK130" s="175"/>
      <c r="AV130" s="175"/>
      <c r="AW130" s="175" t="e">
        <f t="shared" si="120"/>
        <v>#VALUE!</v>
      </c>
      <c r="AX130" s="175"/>
      <c r="AY130" s="175" t="e">
        <f t="shared" si="121"/>
        <v>#VALUE!</v>
      </c>
      <c r="AZ130" s="175"/>
      <c r="BA130" s="175"/>
      <c r="BE130" s="175"/>
      <c r="BF130" s="175"/>
      <c r="BG130" s="175"/>
      <c r="BH130" s="175"/>
      <c r="BI130" s="175"/>
      <c r="BJ130" s="175"/>
      <c r="BK130" s="175"/>
      <c r="BL130" s="175"/>
      <c r="BV130" s="175"/>
      <c r="BW130" s="175"/>
      <c r="BY130" s="175"/>
      <c r="BZ130" s="175"/>
      <c r="CC130" s="175"/>
      <c r="CF130" s="175"/>
      <c r="CJ130" s="125" t="e">
        <f t="shared" si="123"/>
        <v>#VALUE!</v>
      </c>
      <c r="CK130" s="125" t="e">
        <f t="shared" si="124"/>
        <v>#VALUE!</v>
      </c>
      <c r="CL130" s="175"/>
      <c r="CM130" s="125" t="e">
        <f t="shared" si="125"/>
        <v>#VALUE!</v>
      </c>
      <c r="CN130" s="125" t="e">
        <f t="shared" si="126"/>
        <v>#VALUE!</v>
      </c>
      <c r="CO130" s="175"/>
      <c r="CP130" s="125" t="e">
        <f t="shared" si="127"/>
        <v>#VALUE!</v>
      </c>
      <c r="CQ130" s="125" t="e">
        <f t="shared" si="128"/>
        <v>#VALUE!</v>
      </c>
      <c r="CS130" s="125" t="e">
        <f t="shared" si="129"/>
        <v>#VALUE!</v>
      </c>
      <c r="CT130" s="125" t="e">
        <f t="shared" si="130"/>
        <v>#VALUE!</v>
      </c>
      <c r="CV130" s="125" t="e">
        <f t="shared" si="131"/>
        <v>#VALUE!</v>
      </c>
      <c r="CW130" s="125" t="e">
        <f t="shared" si="132"/>
        <v>#VALUE!</v>
      </c>
    </row>
    <row r="131" spans="13:101" s="125" customFormat="1" x14ac:dyDescent="0.35">
      <c r="M131" s="174"/>
      <c r="R131" s="174"/>
      <c r="V131" s="175" t="e">
        <f t="shared" si="122"/>
        <v>#VALUE!</v>
      </c>
      <c r="W131" s="175"/>
      <c r="X131" s="175" t="e">
        <f t="shared" si="119"/>
        <v>#VALUE!</v>
      </c>
      <c r="Y131" s="175"/>
      <c r="Z131" s="175"/>
      <c r="AD131" s="175"/>
      <c r="AE131" s="175"/>
      <c r="AF131" s="175"/>
      <c r="AG131" s="175"/>
      <c r="AH131" s="175"/>
      <c r="AI131" s="175"/>
      <c r="AJ131" s="175"/>
      <c r="AK131" s="175"/>
      <c r="AV131" s="175"/>
      <c r="AW131" s="175" t="e">
        <f t="shared" si="120"/>
        <v>#VALUE!</v>
      </c>
      <c r="AX131" s="175"/>
      <c r="AY131" s="175" t="e">
        <f t="shared" si="121"/>
        <v>#VALUE!</v>
      </c>
      <c r="AZ131" s="175"/>
      <c r="BA131" s="175"/>
      <c r="BE131" s="175"/>
      <c r="BF131" s="175"/>
      <c r="BG131" s="175"/>
      <c r="BH131" s="175"/>
      <c r="BI131" s="175"/>
      <c r="BJ131" s="175"/>
      <c r="BK131" s="175"/>
      <c r="BL131" s="175"/>
      <c r="BV131" s="175"/>
      <c r="BW131" s="175"/>
      <c r="BY131" s="175"/>
      <c r="BZ131" s="175"/>
      <c r="CC131" s="175"/>
      <c r="CF131" s="175"/>
      <c r="CJ131" s="125" t="e">
        <f t="shared" si="123"/>
        <v>#VALUE!</v>
      </c>
      <c r="CK131" s="125" t="e">
        <f t="shared" si="124"/>
        <v>#VALUE!</v>
      </c>
      <c r="CL131" s="175"/>
      <c r="CM131" s="125" t="e">
        <f t="shared" si="125"/>
        <v>#VALUE!</v>
      </c>
      <c r="CN131" s="125" t="e">
        <f t="shared" si="126"/>
        <v>#VALUE!</v>
      </c>
      <c r="CO131" s="175"/>
      <c r="CP131" s="125" t="e">
        <f t="shared" si="127"/>
        <v>#VALUE!</v>
      </c>
      <c r="CQ131" s="125" t="e">
        <f t="shared" si="128"/>
        <v>#VALUE!</v>
      </c>
      <c r="CS131" s="125" t="e">
        <f t="shared" si="129"/>
        <v>#VALUE!</v>
      </c>
      <c r="CT131" s="125" t="e">
        <f t="shared" si="130"/>
        <v>#VALUE!</v>
      </c>
      <c r="CV131" s="125" t="e">
        <f t="shared" si="131"/>
        <v>#VALUE!</v>
      </c>
      <c r="CW131" s="125" t="e">
        <f t="shared" si="132"/>
        <v>#VALUE!</v>
      </c>
    </row>
    <row r="132" spans="13:101" s="125" customFormat="1" x14ac:dyDescent="0.35">
      <c r="M132" s="174"/>
      <c r="R132" s="174"/>
      <c r="V132" s="175" t="e">
        <f t="shared" si="122"/>
        <v>#VALUE!</v>
      </c>
      <c r="W132" s="175"/>
      <c r="X132" s="175" t="e">
        <f t="shared" si="119"/>
        <v>#VALUE!</v>
      </c>
      <c r="Y132" s="175"/>
      <c r="Z132" s="175"/>
      <c r="AD132" s="175"/>
      <c r="AE132" s="175"/>
      <c r="AF132" s="175"/>
      <c r="AG132" s="175"/>
      <c r="AH132" s="175"/>
      <c r="AI132" s="175"/>
      <c r="AJ132" s="175"/>
      <c r="AK132" s="175"/>
      <c r="AV132" s="175"/>
      <c r="AW132" s="175" t="e">
        <f t="shared" si="120"/>
        <v>#VALUE!</v>
      </c>
      <c r="AX132" s="175"/>
      <c r="AY132" s="175" t="e">
        <f t="shared" si="121"/>
        <v>#VALUE!</v>
      </c>
      <c r="AZ132" s="175"/>
      <c r="BA132" s="175"/>
      <c r="BE132" s="175"/>
      <c r="BF132" s="175"/>
      <c r="BG132" s="175"/>
      <c r="BH132" s="175"/>
      <c r="BI132" s="175"/>
      <c r="BJ132" s="175"/>
      <c r="BK132" s="175"/>
      <c r="BL132" s="175"/>
      <c r="BV132" s="175"/>
      <c r="BW132" s="175"/>
      <c r="BY132" s="175"/>
      <c r="BZ132" s="175"/>
      <c r="CC132" s="175"/>
      <c r="CF132" s="175"/>
      <c r="CJ132" s="125" t="e">
        <f t="shared" si="123"/>
        <v>#VALUE!</v>
      </c>
      <c r="CK132" s="125" t="e">
        <f t="shared" si="124"/>
        <v>#VALUE!</v>
      </c>
      <c r="CL132" s="175"/>
      <c r="CM132" s="125" t="e">
        <f t="shared" si="125"/>
        <v>#VALUE!</v>
      </c>
      <c r="CN132" s="125" t="e">
        <f t="shared" si="126"/>
        <v>#VALUE!</v>
      </c>
      <c r="CO132" s="175"/>
      <c r="CP132" s="125" t="e">
        <f t="shared" si="127"/>
        <v>#VALUE!</v>
      </c>
      <c r="CQ132" s="125" t="e">
        <f t="shared" si="128"/>
        <v>#VALUE!</v>
      </c>
      <c r="CS132" s="125" t="e">
        <f t="shared" si="129"/>
        <v>#VALUE!</v>
      </c>
      <c r="CT132" s="125" t="e">
        <f t="shared" si="130"/>
        <v>#VALUE!</v>
      </c>
      <c r="CV132" s="125" t="e">
        <f t="shared" si="131"/>
        <v>#VALUE!</v>
      </c>
      <c r="CW132" s="125" t="e">
        <f t="shared" si="132"/>
        <v>#VALUE!</v>
      </c>
    </row>
    <row r="133" spans="13:101" s="125" customFormat="1" x14ac:dyDescent="0.35">
      <c r="M133" s="174"/>
      <c r="R133" s="174"/>
      <c r="V133" s="175" t="e">
        <f t="shared" si="122"/>
        <v>#VALUE!</v>
      </c>
      <c r="W133" s="175"/>
      <c r="X133" s="175" t="e">
        <f t="shared" si="119"/>
        <v>#VALUE!</v>
      </c>
      <c r="Y133" s="175"/>
      <c r="Z133" s="175"/>
      <c r="AD133" s="175"/>
      <c r="AE133" s="175"/>
      <c r="AF133" s="175"/>
      <c r="AG133" s="175"/>
      <c r="AH133" s="175"/>
      <c r="AI133" s="175"/>
      <c r="AJ133" s="175"/>
      <c r="AK133" s="175"/>
      <c r="AV133" s="175"/>
      <c r="AW133" s="175" t="e">
        <f t="shared" si="120"/>
        <v>#VALUE!</v>
      </c>
      <c r="AX133" s="175"/>
      <c r="AY133" s="175" t="e">
        <f t="shared" si="121"/>
        <v>#VALUE!</v>
      </c>
      <c r="AZ133" s="175"/>
      <c r="BA133" s="175"/>
      <c r="BE133" s="175"/>
      <c r="BF133" s="175"/>
      <c r="BG133" s="175"/>
      <c r="BH133" s="175"/>
      <c r="BI133" s="175"/>
      <c r="BJ133" s="175"/>
      <c r="BK133" s="175"/>
      <c r="BL133" s="175"/>
      <c r="BV133" s="175"/>
      <c r="BW133" s="175"/>
      <c r="BY133" s="175"/>
      <c r="BZ133" s="175"/>
      <c r="CC133" s="175"/>
      <c r="CF133" s="175"/>
      <c r="CJ133" s="125" t="e">
        <f t="shared" si="123"/>
        <v>#VALUE!</v>
      </c>
      <c r="CK133" s="125" t="e">
        <f t="shared" si="124"/>
        <v>#VALUE!</v>
      </c>
      <c r="CL133" s="175"/>
      <c r="CM133" s="125" t="e">
        <f t="shared" si="125"/>
        <v>#VALUE!</v>
      </c>
      <c r="CN133" s="125" t="e">
        <f t="shared" si="126"/>
        <v>#VALUE!</v>
      </c>
      <c r="CO133" s="175"/>
      <c r="CP133" s="125" t="e">
        <f t="shared" si="127"/>
        <v>#VALUE!</v>
      </c>
      <c r="CQ133" s="125" t="e">
        <f t="shared" si="128"/>
        <v>#VALUE!</v>
      </c>
      <c r="CS133" s="125" t="e">
        <f t="shared" si="129"/>
        <v>#VALUE!</v>
      </c>
      <c r="CT133" s="125" t="e">
        <f t="shared" si="130"/>
        <v>#VALUE!</v>
      </c>
      <c r="CV133" s="125" t="e">
        <f t="shared" si="131"/>
        <v>#VALUE!</v>
      </c>
      <c r="CW133" s="125" t="e">
        <f t="shared" si="132"/>
        <v>#VALUE!</v>
      </c>
    </row>
    <row r="134" spans="13:101" s="125" customFormat="1" x14ac:dyDescent="0.35">
      <c r="M134" s="174"/>
      <c r="R134" s="174"/>
      <c r="V134" s="175" t="e">
        <f t="shared" si="122"/>
        <v>#VALUE!</v>
      </c>
      <c r="W134" s="175"/>
      <c r="X134" s="175" t="e">
        <f t="shared" si="119"/>
        <v>#VALUE!</v>
      </c>
      <c r="Y134" s="175"/>
      <c r="Z134" s="175"/>
      <c r="AD134" s="175"/>
      <c r="AE134" s="175"/>
      <c r="AF134" s="175"/>
      <c r="AG134" s="175"/>
      <c r="AH134" s="175"/>
      <c r="AI134" s="175"/>
      <c r="AJ134" s="175"/>
      <c r="AK134" s="175"/>
      <c r="AV134" s="175"/>
      <c r="AW134" s="175" t="e">
        <f t="shared" si="120"/>
        <v>#VALUE!</v>
      </c>
      <c r="AX134" s="175"/>
      <c r="AY134" s="175" t="e">
        <f t="shared" si="121"/>
        <v>#VALUE!</v>
      </c>
      <c r="AZ134" s="175"/>
      <c r="BA134" s="175"/>
      <c r="BE134" s="175"/>
      <c r="BF134" s="175"/>
      <c r="BG134" s="175"/>
      <c r="BH134" s="175"/>
      <c r="BI134" s="175"/>
      <c r="BJ134" s="175"/>
      <c r="BK134" s="175"/>
      <c r="BL134" s="175"/>
      <c r="BV134" s="175"/>
      <c r="BW134" s="175"/>
      <c r="BY134" s="175"/>
      <c r="BZ134" s="175"/>
      <c r="CC134" s="175"/>
      <c r="CF134" s="175"/>
      <c r="CJ134" s="125" t="e">
        <f t="shared" si="123"/>
        <v>#VALUE!</v>
      </c>
      <c r="CK134" s="125" t="e">
        <f t="shared" si="124"/>
        <v>#VALUE!</v>
      </c>
      <c r="CL134" s="175"/>
      <c r="CM134" s="125" t="e">
        <f t="shared" si="125"/>
        <v>#VALUE!</v>
      </c>
      <c r="CN134" s="125" t="e">
        <f t="shared" si="126"/>
        <v>#VALUE!</v>
      </c>
      <c r="CO134" s="175"/>
      <c r="CP134" s="125" t="e">
        <f t="shared" si="127"/>
        <v>#VALUE!</v>
      </c>
      <c r="CQ134" s="125" t="e">
        <f t="shared" si="128"/>
        <v>#VALUE!</v>
      </c>
      <c r="CS134" s="125" t="e">
        <f t="shared" si="129"/>
        <v>#VALUE!</v>
      </c>
      <c r="CT134" s="125" t="e">
        <f t="shared" si="130"/>
        <v>#VALUE!</v>
      </c>
      <c r="CV134" s="125" t="e">
        <f t="shared" si="131"/>
        <v>#VALUE!</v>
      </c>
      <c r="CW134" s="125" t="e">
        <f t="shared" si="132"/>
        <v>#VALUE!</v>
      </c>
    </row>
    <row r="135" spans="13:101" s="125" customFormat="1" x14ac:dyDescent="0.35">
      <c r="M135" s="174"/>
      <c r="R135" s="174"/>
      <c r="V135" s="175" t="e">
        <f t="shared" si="122"/>
        <v>#VALUE!</v>
      </c>
      <c r="W135" s="175"/>
      <c r="X135" s="175" t="e">
        <f t="shared" si="119"/>
        <v>#VALUE!</v>
      </c>
      <c r="Y135" s="175"/>
      <c r="Z135" s="175"/>
      <c r="AD135" s="175"/>
      <c r="AE135" s="175"/>
      <c r="AF135" s="175"/>
      <c r="AG135" s="175"/>
      <c r="AH135" s="175"/>
      <c r="AI135" s="175"/>
      <c r="AJ135" s="175"/>
      <c r="AK135" s="175"/>
      <c r="AV135" s="175"/>
      <c r="AW135" s="175" t="e">
        <f t="shared" si="120"/>
        <v>#VALUE!</v>
      </c>
      <c r="AX135" s="175"/>
      <c r="AY135" s="175" t="e">
        <f t="shared" si="121"/>
        <v>#VALUE!</v>
      </c>
      <c r="AZ135" s="175"/>
      <c r="BA135" s="175"/>
      <c r="BE135" s="175"/>
      <c r="BF135" s="175"/>
      <c r="BG135" s="175"/>
      <c r="BH135" s="175"/>
      <c r="BI135" s="175"/>
      <c r="BJ135" s="175"/>
      <c r="BK135" s="175"/>
      <c r="BL135" s="175"/>
      <c r="BV135" s="175"/>
      <c r="BW135" s="175"/>
      <c r="BY135" s="175"/>
      <c r="BZ135" s="175"/>
      <c r="CC135" s="175"/>
      <c r="CF135" s="175"/>
      <c r="CJ135" s="125" t="e">
        <f t="shared" si="123"/>
        <v>#VALUE!</v>
      </c>
      <c r="CK135" s="125" t="e">
        <f t="shared" si="124"/>
        <v>#VALUE!</v>
      </c>
      <c r="CL135" s="175"/>
      <c r="CM135" s="125" t="e">
        <f t="shared" si="125"/>
        <v>#VALUE!</v>
      </c>
      <c r="CN135" s="125" t="e">
        <f t="shared" si="126"/>
        <v>#VALUE!</v>
      </c>
      <c r="CO135" s="175"/>
      <c r="CP135" s="125" t="e">
        <f t="shared" si="127"/>
        <v>#VALUE!</v>
      </c>
      <c r="CQ135" s="125" t="e">
        <f t="shared" si="128"/>
        <v>#VALUE!</v>
      </c>
      <c r="CS135" s="125" t="e">
        <f t="shared" si="129"/>
        <v>#VALUE!</v>
      </c>
      <c r="CT135" s="125" t="e">
        <f t="shared" si="130"/>
        <v>#VALUE!</v>
      </c>
      <c r="CV135" s="125" t="e">
        <f t="shared" si="131"/>
        <v>#VALUE!</v>
      </c>
      <c r="CW135" s="125" t="e">
        <f t="shared" si="132"/>
        <v>#VALUE!</v>
      </c>
    </row>
    <row r="136" spans="13:101" s="125" customFormat="1" x14ac:dyDescent="0.35">
      <c r="M136" s="174"/>
      <c r="R136" s="174"/>
      <c r="V136" s="175" t="e">
        <f t="shared" si="122"/>
        <v>#VALUE!</v>
      </c>
      <c r="W136" s="175"/>
      <c r="X136" s="175" t="e">
        <f t="shared" si="119"/>
        <v>#VALUE!</v>
      </c>
      <c r="Y136" s="175"/>
      <c r="Z136" s="175"/>
      <c r="AD136" s="175"/>
      <c r="AE136" s="175"/>
      <c r="AF136" s="175"/>
      <c r="AG136" s="175"/>
      <c r="AH136" s="175"/>
      <c r="AI136" s="175"/>
      <c r="AJ136" s="175"/>
      <c r="AK136" s="175"/>
      <c r="AV136" s="175"/>
      <c r="AW136" s="175" t="e">
        <f t="shared" si="120"/>
        <v>#VALUE!</v>
      </c>
      <c r="AX136" s="175"/>
      <c r="AY136" s="175" t="e">
        <f t="shared" si="121"/>
        <v>#VALUE!</v>
      </c>
      <c r="AZ136" s="175"/>
      <c r="BA136" s="175"/>
      <c r="BE136" s="175"/>
      <c r="BF136" s="175"/>
      <c r="BG136" s="175"/>
      <c r="BH136" s="175"/>
      <c r="BI136" s="175"/>
      <c r="BJ136" s="175"/>
      <c r="BK136" s="175"/>
      <c r="BL136" s="175"/>
      <c r="BV136" s="175"/>
      <c r="BW136" s="175"/>
      <c r="BY136" s="175"/>
      <c r="BZ136" s="175"/>
      <c r="CC136" s="175"/>
      <c r="CF136" s="175"/>
      <c r="CJ136" s="125" t="e">
        <f t="shared" si="123"/>
        <v>#VALUE!</v>
      </c>
      <c r="CK136" s="125" t="e">
        <f t="shared" si="124"/>
        <v>#VALUE!</v>
      </c>
      <c r="CL136" s="175"/>
      <c r="CM136" s="125" t="e">
        <f t="shared" si="125"/>
        <v>#VALUE!</v>
      </c>
      <c r="CN136" s="125" t="e">
        <f t="shared" si="126"/>
        <v>#VALUE!</v>
      </c>
      <c r="CO136" s="175"/>
      <c r="CP136" s="125" t="e">
        <f t="shared" si="127"/>
        <v>#VALUE!</v>
      </c>
      <c r="CQ136" s="125" t="e">
        <f t="shared" si="128"/>
        <v>#VALUE!</v>
      </c>
      <c r="CS136" s="125" t="e">
        <f t="shared" si="129"/>
        <v>#VALUE!</v>
      </c>
      <c r="CT136" s="125" t="e">
        <f t="shared" si="130"/>
        <v>#VALUE!</v>
      </c>
      <c r="CV136" s="125" t="e">
        <f t="shared" si="131"/>
        <v>#VALUE!</v>
      </c>
      <c r="CW136" s="125" t="e">
        <f t="shared" si="132"/>
        <v>#VALUE!</v>
      </c>
    </row>
    <row r="137" spans="13:101" s="125" customFormat="1" x14ac:dyDescent="0.35">
      <c r="M137" s="174"/>
      <c r="R137" s="174"/>
      <c r="V137" s="175" t="e">
        <f t="shared" si="122"/>
        <v>#VALUE!</v>
      </c>
      <c r="W137" s="175"/>
      <c r="X137" s="175" t="e">
        <f t="shared" si="119"/>
        <v>#VALUE!</v>
      </c>
      <c r="Y137" s="175"/>
      <c r="Z137" s="175"/>
      <c r="AD137" s="175"/>
      <c r="AE137" s="175"/>
      <c r="AF137" s="175"/>
      <c r="AG137" s="175"/>
      <c r="AH137" s="175"/>
      <c r="AI137" s="175"/>
      <c r="AJ137" s="175"/>
      <c r="AK137" s="175"/>
      <c r="AV137" s="175"/>
      <c r="AW137" s="175" t="e">
        <f t="shared" si="120"/>
        <v>#VALUE!</v>
      </c>
      <c r="AX137" s="175"/>
      <c r="AY137" s="175" t="e">
        <f t="shared" si="121"/>
        <v>#VALUE!</v>
      </c>
      <c r="AZ137" s="175"/>
      <c r="BA137" s="175"/>
      <c r="BE137" s="175"/>
      <c r="BF137" s="175"/>
      <c r="BG137" s="175"/>
      <c r="BH137" s="175"/>
      <c r="BI137" s="175"/>
      <c r="BJ137" s="175"/>
      <c r="BK137" s="175"/>
      <c r="BL137" s="175"/>
      <c r="BV137" s="175"/>
      <c r="BW137" s="175"/>
      <c r="BY137" s="175"/>
      <c r="BZ137" s="175"/>
      <c r="CC137" s="175"/>
      <c r="CF137" s="175"/>
      <c r="CJ137" s="125" t="e">
        <f t="shared" si="123"/>
        <v>#VALUE!</v>
      </c>
      <c r="CK137" s="125" t="e">
        <f t="shared" si="124"/>
        <v>#VALUE!</v>
      </c>
      <c r="CL137" s="175"/>
      <c r="CM137" s="125" t="e">
        <f t="shared" si="125"/>
        <v>#VALUE!</v>
      </c>
      <c r="CN137" s="125" t="e">
        <f t="shared" si="126"/>
        <v>#VALUE!</v>
      </c>
      <c r="CO137" s="175"/>
      <c r="CP137" s="125" t="e">
        <f t="shared" si="127"/>
        <v>#VALUE!</v>
      </c>
      <c r="CQ137" s="125" t="e">
        <f t="shared" si="128"/>
        <v>#VALUE!</v>
      </c>
      <c r="CS137" s="125" t="e">
        <f t="shared" si="129"/>
        <v>#VALUE!</v>
      </c>
      <c r="CT137" s="125" t="e">
        <f t="shared" si="130"/>
        <v>#VALUE!</v>
      </c>
      <c r="CV137" s="125" t="e">
        <f t="shared" si="131"/>
        <v>#VALUE!</v>
      </c>
      <c r="CW137" s="125" t="e">
        <f t="shared" si="132"/>
        <v>#VALUE!</v>
      </c>
    </row>
    <row r="138" spans="13:101" s="125" customFormat="1" x14ac:dyDescent="0.35">
      <c r="M138" s="174"/>
      <c r="R138" s="174"/>
      <c r="V138" s="175" t="e">
        <f t="shared" si="122"/>
        <v>#VALUE!</v>
      </c>
      <c r="W138" s="175"/>
      <c r="X138" s="175" t="e">
        <f t="shared" si="119"/>
        <v>#VALUE!</v>
      </c>
      <c r="Y138" s="175"/>
      <c r="Z138" s="175"/>
      <c r="AD138" s="175"/>
      <c r="AE138" s="175"/>
      <c r="AF138" s="175"/>
      <c r="AG138" s="175"/>
      <c r="AH138" s="175"/>
      <c r="AI138" s="175"/>
      <c r="AJ138" s="175"/>
      <c r="AK138" s="175"/>
      <c r="AV138" s="175"/>
      <c r="AW138" s="175" t="e">
        <f t="shared" si="120"/>
        <v>#VALUE!</v>
      </c>
      <c r="AX138" s="175"/>
      <c r="AY138" s="175" t="e">
        <f t="shared" si="121"/>
        <v>#VALUE!</v>
      </c>
      <c r="AZ138" s="175"/>
      <c r="BA138" s="175"/>
      <c r="BE138" s="175"/>
      <c r="BF138" s="175"/>
      <c r="BG138" s="175"/>
      <c r="BH138" s="175"/>
      <c r="BI138" s="175"/>
      <c r="BJ138" s="175"/>
      <c r="BK138" s="175"/>
      <c r="BL138" s="175"/>
      <c r="BV138" s="175"/>
      <c r="BW138" s="175"/>
      <c r="BY138" s="175"/>
      <c r="BZ138" s="175"/>
      <c r="CC138" s="175"/>
      <c r="CF138" s="175"/>
      <c r="CJ138" s="125" t="e">
        <f t="shared" si="123"/>
        <v>#VALUE!</v>
      </c>
      <c r="CK138" s="125" t="e">
        <f t="shared" si="124"/>
        <v>#VALUE!</v>
      </c>
      <c r="CL138" s="175"/>
      <c r="CM138" s="125" t="e">
        <f t="shared" si="125"/>
        <v>#VALUE!</v>
      </c>
      <c r="CN138" s="125" t="e">
        <f t="shared" si="126"/>
        <v>#VALUE!</v>
      </c>
      <c r="CO138" s="175"/>
      <c r="CP138" s="125" t="e">
        <f t="shared" si="127"/>
        <v>#VALUE!</v>
      </c>
      <c r="CQ138" s="125" t="e">
        <f t="shared" si="128"/>
        <v>#VALUE!</v>
      </c>
      <c r="CS138" s="125" t="e">
        <f t="shared" si="129"/>
        <v>#VALUE!</v>
      </c>
      <c r="CT138" s="125" t="e">
        <f t="shared" si="130"/>
        <v>#VALUE!</v>
      </c>
      <c r="CV138" s="125" t="e">
        <f t="shared" si="131"/>
        <v>#VALUE!</v>
      </c>
      <c r="CW138" s="125" t="e">
        <f t="shared" si="132"/>
        <v>#VALUE!</v>
      </c>
    </row>
    <row r="139" spans="13:101" s="125" customFormat="1" x14ac:dyDescent="0.35">
      <c r="M139" s="174"/>
      <c r="R139" s="174"/>
      <c r="V139" s="175" t="e">
        <f t="shared" si="122"/>
        <v>#VALUE!</v>
      </c>
      <c r="W139" s="175"/>
      <c r="X139" s="175" t="e">
        <f t="shared" si="119"/>
        <v>#VALUE!</v>
      </c>
      <c r="Y139" s="175"/>
      <c r="Z139" s="175"/>
      <c r="AD139" s="175"/>
      <c r="AE139" s="175"/>
      <c r="AF139" s="175"/>
      <c r="AG139" s="175"/>
      <c r="AH139" s="175"/>
      <c r="AI139" s="175"/>
      <c r="AJ139" s="175"/>
      <c r="AK139" s="175"/>
      <c r="AV139" s="175"/>
      <c r="AW139" s="175" t="e">
        <f t="shared" si="120"/>
        <v>#VALUE!</v>
      </c>
      <c r="AX139" s="175"/>
      <c r="AY139" s="175" t="e">
        <f t="shared" si="121"/>
        <v>#VALUE!</v>
      </c>
      <c r="AZ139" s="175"/>
      <c r="BA139" s="175"/>
      <c r="BE139" s="175"/>
      <c r="BF139" s="175"/>
      <c r="BG139" s="175"/>
      <c r="BH139" s="175"/>
      <c r="BI139" s="175"/>
      <c r="BJ139" s="175"/>
      <c r="BK139" s="175"/>
      <c r="BL139" s="175"/>
      <c r="BV139" s="175"/>
      <c r="BW139" s="175"/>
      <c r="BY139" s="175"/>
      <c r="BZ139" s="175"/>
      <c r="CC139" s="175"/>
      <c r="CF139" s="175"/>
      <c r="CJ139" s="125" t="e">
        <f t="shared" si="123"/>
        <v>#VALUE!</v>
      </c>
      <c r="CK139" s="125" t="e">
        <f t="shared" si="124"/>
        <v>#VALUE!</v>
      </c>
      <c r="CL139" s="175"/>
      <c r="CM139" s="125" t="e">
        <f t="shared" si="125"/>
        <v>#VALUE!</v>
      </c>
      <c r="CN139" s="125" t="e">
        <f t="shared" si="126"/>
        <v>#VALUE!</v>
      </c>
      <c r="CO139" s="175"/>
      <c r="CP139" s="125" t="e">
        <f t="shared" si="127"/>
        <v>#VALUE!</v>
      </c>
      <c r="CQ139" s="125" t="e">
        <f t="shared" si="128"/>
        <v>#VALUE!</v>
      </c>
      <c r="CS139" s="125" t="e">
        <f t="shared" si="129"/>
        <v>#VALUE!</v>
      </c>
      <c r="CT139" s="125" t="e">
        <f t="shared" si="130"/>
        <v>#VALUE!</v>
      </c>
      <c r="CV139" s="125" t="e">
        <f t="shared" si="131"/>
        <v>#VALUE!</v>
      </c>
      <c r="CW139" s="125" t="e">
        <f t="shared" si="132"/>
        <v>#VALUE!</v>
      </c>
    </row>
    <row r="140" spans="13:101" s="125" customFormat="1" x14ac:dyDescent="0.35">
      <c r="M140" s="174"/>
      <c r="R140" s="174"/>
      <c r="V140" s="175" t="e">
        <f t="shared" si="122"/>
        <v>#VALUE!</v>
      </c>
      <c r="W140" s="175"/>
      <c r="X140" s="175" t="e">
        <f t="shared" si="119"/>
        <v>#VALUE!</v>
      </c>
      <c r="Y140" s="175"/>
      <c r="Z140" s="175"/>
      <c r="AD140" s="175"/>
      <c r="AE140" s="175"/>
      <c r="AF140" s="175"/>
      <c r="AG140" s="175"/>
      <c r="AH140" s="175"/>
      <c r="AI140" s="175"/>
      <c r="AJ140" s="175"/>
      <c r="AK140" s="175"/>
      <c r="AV140" s="175"/>
      <c r="AW140" s="175" t="e">
        <f t="shared" si="120"/>
        <v>#VALUE!</v>
      </c>
      <c r="AX140" s="175"/>
      <c r="AY140" s="175" t="e">
        <f t="shared" si="121"/>
        <v>#VALUE!</v>
      </c>
      <c r="AZ140" s="175"/>
      <c r="BA140" s="175"/>
      <c r="BE140" s="175"/>
      <c r="BF140" s="175"/>
      <c r="BG140" s="175"/>
      <c r="BH140" s="175"/>
      <c r="BI140" s="175"/>
      <c r="BJ140" s="175"/>
      <c r="BK140" s="175"/>
      <c r="BL140" s="175"/>
      <c r="BV140" s="175"/>
      <c r="BW140" s="175"/>
      <c r="BY140" s="175"/>
      <c r="BZ140" s="175"/>
      <c r="CC140" s="175"/>
      <c r="CF140" s="175"/>
      <c r="CJ140" s="125" t="e">
        <f t="shared" si="123"/>
        <v>#VALUE!</v>
      </c>
      <c r="CK140" s="125" t="e">
        <f t="shared" si="124"/>
        <v>#VALUE!</v>
      </c>
      <c r="CL140" s="175"/>
      <c r="CM140" s="125" t="e">
        <f t="shared" si="125"/>
        <v>#VALUE!</v>
      </c>
      <c r="CN140" s="125" t="e">
        <f t="shared" si="126"/>
        <v>#VALUE!</v>
      </c>
      <c r="CO140" s="175"/>
      <c r="CP140" s="125" t="e">
        <f t="shared" si="127"/>
        <v>#VALUE!</v>
      </c>
      <c r="CQ140" s="125" t="e">
        <f t="shared" si="128"/>
        <v>#VALUE!</v>
      </c>
      <c r="CS140" s="125" t="e">
        <f t="shared" si="129"/>
        <v>#VALUE!</v>
      </c>
      <c r="CT140" s="125" t="e">
        <f t="shared" si="130"/>
        <v>#VALUE!</v>
      </c>
      <c r="CV140" s="125" t="e">
        <f t="shared" si="131"/>
        <v>#VALUE!</v>
      </c>
      <c r="CW140" s="125" t="e">
        <f t="shared" si="132"/>
        <v>#VALUE!</v>
      </c>
    </row>
    <row r="141" spans="13:101" s="125" customFormat="1" x14ac:dyDescent="0.35">
      <c r="M141" s="174"/>
      <c r="R141" s="174"/>
      <c r="V141" s="175" t="e">
        <f t="shared" si="122"/>
        <v>#VALUE!</v>
      </c>
      <c r="W141" s="175"/>
      <c r="X141" s="175" t="e">
        <f t="shared" si="119"/>
        <v>#VALUE!</v>
      </c>
      <c r="Y141" s="175"/>
      <c r="Z141" s="175"/>
      <c r="AD141" s="175"/>
      <c r="AE141" s="175"/>
      <c r="AF141" s="175"/>
      <c r="AG141" s="175"/>
      <c r="AH141" s="175"/>
      <c r="AI141" s="175"/>
      <c r="AJ141" s="175"/>
      <c r="AK141" s="175"/>
      <c r="AV141" s="175"/>
      <c r="AW141" s="175" t="e">
        <f t="shared" si="120"/>
        <v>#VALUE!</v>
      </c>
      <c r="AX141" s="175"/>
      <c r="AY141" s="175" t="e">
        <f t="shared" si="121"/>
        <v>#VALUE!</v>
      </c>
      <c r="AZ141" s="175"/>
      <c r="BA141" s="175"/>
      <c r="BE141" s="175"/>
      <c r="BF141" s="175"/>
      <c r="BG141" s="175"/>
      <c r="BH141" s="175"/>
      <c r="BI141" s="175"/>
      <c r="BJ141" s="175"/>
      <c r="BK141" s="175"/>
      <c r="BL141" s="175"/>
      <c r="BV141" s="175"/>
      <c r="BW141" s="175"/>
      <c r="BY141" s="175"/>
      <c r="BZ141" s="175"/>
      <c r="CC141" s="175"/>
      <c r="CF141" s="175"/>
      <c r="CJ141" s="125" t="e">
        <f t="shared" si="123"/>
        <v>#VALUE!</v>
      </c>
      <c r="CK141" s="125" t="e">
        <f t="shared" si="124"/>
        <v>#VALUE!</v>
      </c>
      <c r="CL141" s="175"/>
      <c r="CM141" s="125" t="e">
        <f t="shared" si="125"/>
        <v>#VALUE!</v>
      </c>
      <c r="CN141" s="125" t="e">
        <f t="shared" si="126"/>
        <v>#VALUE!</v>
      </c>
      <c r="CO141" s="175"/>
      <c r="CP141" s="125" t="e">
        <f t="shared" si="127"/>
        <v>#VALUE!</v>
      </c>
      <c r="CQ141" s="125" t="e">
        <f t="shared" si="128"/>
        <v>#VALUE!</v>
      </c>
      <c r="CS141" s="125" t="e">
        <f t="shared" si="129"/>
        <v>#VALUE!</v>
      </c>
      <c r="CT141" s="125" t="e">
        <f t="shared" si="130"/>
        <v>#VALUE!</v>
      </c>
      <c r="CV141" s="125" t="e">
        <f t="shared" si="131"/>
        <v>#VALUE!</v>
      </c>
      <c r="CW141" s="125" t="e">
        <f t="shared" si="132"/>
        <v>#VALUE!</v>
      </c>
    </row>
    <row r="142" spans="13:101" s="125" customFormat="1" x14ac:dyDescent="0.35">
      <c r="M142" s="174"/>
      <c r="R142" s="174"/>
      <c r="V142" s="175"/>
      <c r="W142" s="175"/>
      <c r="X142" s="175"/>
      <c r="Y142" s="175"/>
      <c r="Z142" s="175"/>
      <c r="AD142" s="175"/>
      <c r="AE142" s="175"/>
      <c r="AF142" s="175"/>
      <c r="AG142" s="175"/>
      <c r="AH142" s="175"/>
      <c r="AI142" s="175"/>
      <c r="AJ142" s="175"/>
      <c r="AK142" s="175"/>
      <c r="BV142" s="175"/>
      <c r="BW142" s="175"/>
      <c r="BY142" s="175"/>
      <c r="BZ142" s="175"/>
      <c r="CC142" s="175"/>
      <c r="CF142" s="175"/>
      <c r="CJ142" s="125" t="e">
        <f t="shared" si="123"/>
        <v>#VALUE!</v>
      </c>
      <c r="CK142" s="125" t="e">
        <f t="shared" si="124"/>
        <v>#VALUE!</v>
      </c>
      <c r="CL142" s="175"/>
      <c r="CM142" s="125" t="e">
        <f t="shared" si="125"/>
        <v>#VALUE!</v>
      </c>
      <c r="CN142" s="125" t="e">
        <f t="shared" si="126"/>
        <v>#VALUE!</v>
      </c>
      <c r="CO142" s="175"/>
      <c r="CP142" s="125" t="e">
        <f t="shared" si="127"/>
        <v>#VALUE!</v>
      </c>
      <c r="CQ142" s="125" t="e">
        <f t="shared" si="128"/>
        <v>#VALUE!</v>
      </c>
      <c r="CS142" s="125" t="e">
        <f t="shared" si="129"/>
        <v>#VALUE!</v>
      </c>
      <c r="CT142" s="125" t="e">
        <f t="shared" si="130"/>
        <v>#VALUE!</v>
      </c>
      <c r="CV142" s="125" t="e">
        <f t="shared" si="131"/>
        <v>#VALUE!</v>
      </c>
      <c r="CW142" s="125" t="e">
        <f t="shared" si="132"/>
        <v>#VALUE!</v>
      </c>
    </row>
    <row r="143" spans="13:101" s="125" customFormat="1" x14ac:dyDescent="0.35">
      <c r="M143" s="174"/>
      <c r="R143" s="174"/>
      <c r="V143" s="175"/>
      <c r="W143" s="175"/>
      <c r="X143" s="175"/>
      <c r="Y143" s="175"/>
      <c r="Z143" s="175"/>
      <c r="AD143" s="175"/>
      <c r="AE143" s="175"/>
      <c r="AF143" s="175"/>
      <c r="AG143" s="175"/>
      <c r="AH143" s="175"/>
      <c r="AI143" s="175"/>
      <c r="AJ143" s="175"/>
      <c r="AK143" s="175"/>
      <c r="BV143" s="175"/>
      <c r="BW143" s="175"/>
      <c r="BY143" s="175"/>
      <c r="BZ143" s="175"/>
      <c r="CC143" s="175"/>
      <c r="CF143" s="175"/>
      <c r="CJ143" s="125" t="e">
        <f t="shared" si="123"/>
        <v>#VALUE!</v>
      </c>
      <c r="CK143" s="125" t="e">
        <f t="shared" si="124"/>
        <v>#VALUE!</v>
      </c>
      <c r="CL143" s="175"/>
      <c r="CM143" s="125" t="e">
        <f t="shared" si="125"/>
        <v>#VALUE!</v>
      </c>
      <c r="CN143" s="125" t="e">
        <f t="shared" si="126"/>
        <v>#VALUE!</v>
      </c>
      <c r="CO143" s="175"/>
      <c r="CP143" s="125" t="e">
        <f t="shared" si="127"/>
        <v>#VALUE!</v>
      </c>
      <c r="CQ143" s="125" t="e">
        <f t="shared" si="128"/>
        <v>#VALUE!</v>
      </c>
      <c r="CS143" s="125" t="e">
        <f t="shared" si="129"/>
        <v>#VALUE!</v>
      </c>
      <c r="CT143" s="125" t="e">
        <f t="shared" si="130"/>
        <v>#VALUE!</v>
      </c>
      <c r="CV143" s="125" t="e">
        <f t="shared" si="131"/>
        <v>#VALUE!</v>
      </c>
      <c r="CW143" s="125" t="e">
        <f t="shared" si="132"/>
        <v>#VALUE!</v>
      </c>
    </row>
    <row r="144" spans="13:101" x14ac:dyDescent="0.35">
      <c r="CJ144" s="125" t="e">
        <f t="shared" si="123"/>
        <v>#VALUE!</v>
      </c>
      <c r="CK144" s="125" t="e">
        <f t="shared" si="124"/>
        <v>#VALUE!</v>
      </c>
      <c r="CM144" s="125" t="e">
        <f t="shared" si="125"/>
        <v>#VALUE!</v>
      </c>
      <c r="CN144" s="125" t="e">
        <f t="shared" si="126"/>
        <v>#VALUE!</v>
      </c>
      <c r="CP144" s="125" t="e">
        <f t="shared" si="127"/>
        <v>#VALUE!</v>
      </c>
      <c r="CQ144" s="125" t="e">
        <f t="shared" si="128"/>
        <v>#VALUE!</v>
      </c>
      <c r="CS144" s="125" t="e">
        <f t="shared" si="129"/>
        <v>#VALUE!</v>
      </c>
      <c r="CT144" s="125" t="e">
        <f t="shared" si="130"/>
        <v>#VALUE!</v>
      </c>
      <c r="CV144" s="125" t="e">
        <f t="shared" si="131"/>
        <v>#VALUE!</v>
      </c>
      <c r="CW144" s="125" t="e">
        <f t="shared" si="132"/>
        <v>#VALUE!</v>
      </c>
    </row>
    <row r="145" spans="88:101" x14ac:dyDescent="0.35">
      <c r="CJ145" s="125"/>
      <c r="CK145" s="125"/>
      <c r="CM145" s="125"/>
      <c r="CN145" s="125"/>
      <c r="CP145" s="125"/>
      <c r="CQ145" s="125"/>
      <c r="CS145" s="125"/>
      <c r="CT145" s="125"/>
      <c r="CV145" s="125"/>
      <c r="CW145" s="125"/>
    </row>
    <row r="146" spans="88:101" x14ac:dyDescent="0.35">
      <c r="CJ146" s="125"/>
      <c r="CK146" s="125"/>
      <c r="CM146" s="125"/>
      <c r="CN146" s="125"/>
      <c r="CP146" s="125"/>
      <c r="CQ146" s="125"/>
      <c r="CS146" s="125"/>
      <c r="CT146" s="125"/>
      <c r="CV146" s="125"/>
      <c r="CW146" s="125"/>
    </row>
    <row r="147" spans="88:101" x14ac:dyDescent="0.35">
      <c r="CJ147" s="125"/>
      <c r="CK147" s="125"/>
      <c r="CM147" s="125"/>
      <c r="CN147" s="125"/>
      <c r="CP147" s="125"/>
      <c r="CQ147" s="125"/>
      <c r="CS147" s="125"/>
      <c r="CT147" s="125"/>
      <c r="CV147" s="125"/>
      <c r="CW147" s="125"/>
    </row>
    <row r="148" spans="88:101" x14ac:dyDescent="0.35">
      <c r="CJ148" s="125"/>
      <c r="CK148" s="125"/>
      <c r="CM148" s="125"/>
      <c r="CN148" s="125"/>
      <c r="CP148" s="125"/>
      <c r="CQ148" s="125"/>
      <c r="CS148" s="125"/>
      <c r="CT148" s="125"/>
      <c r="CV148" s="125"/>
      <c r="CW148" s="125"/>
    </row>
    <row r="149" spans="88:101" x14ac:dyDescent="0.35">
      <c r="CJ149" s="125"/>
      <c r="CK149" s="125"/>
      <c r="CM149" s="125"/>
      <c r="CN149" s="125"/>
      <c r="CP149" s="125"/>
      <c r="CQ149" s="125"/>
      <c r="CS149" s="125"/>
      <c r="CT149" s="125"/>
      <c r="CV149" s="125"/>
      <c r="CW149" s="125"/>
    </row>
    <row r="150" spans="88:101" x14ac:dyDescent="0.35">
      <c r="CJ150" s="125">
        <f>CJ56-CK56</f>
        <v>0</v>
      </c>
      <c r="CK150" s="125">
        <f t="shared" si="124"/>
        <v>0</v>
      </c>
      <c r="CM150" s="125">
        <f t="shared" si="125"/>
        <v>0</v>
      </c>
      <c r="CN150" s="125">
        <f t="shared" si="126"/>
        <v>0</v>
      </c>
      <c r="CP150" s="125">
        <f t="shared" si="127"/>
        <v>0</v>
      </c>
      <c r="CQ150" s="125">
        <f t="shared" si="128"/>
        <v>0</v>
      </c>
      <c r="CS150" s="125">
        <f t="shared" si="129"/>
        <v>0</v>
      </c>
      <c r="CT150" s="125">
        <f t="shared" si="130"/>
        <v>0</v>
      </c>
      <c r="CV150" s="125">
        <f>CV56-CW56</f>
        <v>0</v>
      </c>
      <c r="CW150" s="125">
        <f>CX56-CV56</f>
        <v>0</v>
      </c>
    </row>
    <row r="151" spans="88:101" x14ac:dyDescent="0.35">
      <c r="CJ151" s="125" t="e">
        <f t="shared" si="123"/>
        <v>#VALUE!</v>
      </c>
      <c r="CK151" s="125" t="e">
        <f t="shared" si="124"/>
        <v>#VALUE!</v>
      </c>
      <c r="CM151" s="125" t="e">
        <f t="shared" si="125"/>
        <v>#VALUE!</v>
      </c>
      <c r="CN151" s="125" t="e">
        <f t="shared" si="126"/>
        <v>#VALUE!</v>
      </c>
      <c r="CP151" s="125" t="e">
        <f t="shared" si="127"/>
        <v>#VALUE!</v>
      </c>
      <c r="CQ151" s="125" t="e">
        <f t="shared" si="128"/>
        <v>#VALUE!</v>
      </c>
      <c r="CS151" s="125" t="e">
        <f t="shared" si="129"/>
        <v>#VALUE!</v>
      </c>
      <c r="CT151" s="125" t="e">
        <f t="shared" si="130"/>
        <v>#VALUE!</v>
      </c>
      <c r="CV151" s="125" t="e">
        <f t="shared" ref="CV151:CV190" si="133">CV57-CW57</f>
        <v>#VALUE!</v>
      </c>
      <c r="CW151" s="125" t="e">
        <f t="shared" ref="CW151:CW190" si="134">CX57-CV57</f>
        <v>#VALUE!</v>
      </c>
    </row>
    <row r="152" spans="88:101" x14ac:dyDescent="0.35">
      <c r="CJ152" s="125" t="e">
        <f t="shared" si="123"/>
        <v>#VALUE!</v>
      </c>
      <c r="CK152" s="125" t="e">
        <f t="shared" si="124"/>
        <v>#VALUE!</v>
      </c>
      <c r="CM152" s="125" t="e">
        <f t="shared" si="125"/>
        <v>#VALUE!</v>
      </c>
      <c r="CN152" s="125" t="e">
        <f t="shared" si="126"/>
        <v>#VALUE!</v>
      </c>
      <c r="CP152" s="125" t="e">
        <f t="shared" si="127"/>
        <v>#VALUE!</v>
      </c>
      <c r="CQ152" s="125" t="e">
        <f t="shared" si="128"/>
        <v>#VALUE!</v>
      </c>
      <c r="CS152" s="125" t="e">
        <f t="shared" si="129"/>
        <v>#VALUE!</v>
      </c>
      <c r="CT152" s="125" t="e">
        <f t="shared" si="130"/>
        <v>#VALUE!</v>
      </c>
      <c r="CV152" s="125" t="e">
        <f t="shared" si="133"/>
        <v>#VALUE!</v>
      </c>
      <c r="CW152" s="125" t="e">
        <f t="shared" si="134"/>
        <v>#VALUE!</v>
      </c>
    </row>
    <row r="153" spans="88:101" x14ac:dyDescent="0.35">
      <c r="CJ153" s="125" t="e">
        <f t="shared" si="123"/>
        <v>#VALUE!</v>
      </c>
      <c r="CK153" s="125" t="e">
        <f t="shared" si="124"/>
        <v>#VALUE!</v>
      </c>
      <c r="CM153" s="125" t="e">
        <f t="shared" si="125"/>
        <v>#VALUE!</v>
      </c>
      <c r="CN153" s="125" t="e">
        <f t="shared" si="126"/>
        <v>#VALUE!</v>
      </c>
      <c r="CP153" s="125" t="e">
        <f t="shared" si="127"/>
        <v>#VALUE!</v>
      </c>
      <c r="CQ153" s="125" t="e">
        <f t="shared" si="128"/>
        <v>#VALUE!</v>
      </c>
      <c r="CS153" s="125" t="e">
        <f t="shared" si="129"/>
        <v>#VALUE!</v>
      </c>
      <c r="CT153" s="125" t="e">
        <f t="shared" si="130"/>
        <v>#VALUE!</v>
      </c>
      <c r="CV153" s="125" t="e">
        <f t="shared" si="133"/>
        <v>#VALUE!</v>
      </c>
      <c r="CW153" s="125" t="e">
        <f t="shared" si="134"/>
        <v>#VALUE!</v>
      </c>
    </row>
    <row r="154" spans="88:101" x14ac:dyDescent="0.35">
      <c r="CJ154" s="125" t="e">
        <f t="shared" si="123"/>
        <v>#VALUE!</v>
      </c>
      <c r="CK154" s="125" t="e">
        <f t="shared" si="124"/>
        <v>#VALUE!</v>
      </c>
      <c r="CM154" s="125" t="e">
        <f t="shared" si="125"/>
        <v>#VALUE!</v>
      </c>
      <c r="CN154" s="125" t="e">
        <f t="shared" si="126"/>
        <v>#VALUE!</v>
      </c>
      <c r="CP154" s="125" t="e">
        <f t="shared" si="127"/>
        <v>#VALUE!</v>
      </c>
      <c r="CQ154" s="125" t="e">
        <f t="shared" si="128"/>
        <v>#VALUE!</v>
      </c>
      <c r="CS154" s="125" t="e">
        <f t="shared" si="129"/>
        <v>#VALUE!</v>
      </c>
      <c r="CT154" s="125" t="e">
        <f t="shared" si="130"/>
        <v>#VALUE!</v>
      </c>
      <c r="CV154" s="125" t="e">
        <f t="shared" si="133"/>
        <v>#VALUE!</v>
      </c>
      <c r="CW154" s="125" t="e">
        <f t="shared" si="134"/>
        <v>#VALUE!</v>
      </c>
    </row>
    <row r="155" spans="88:101" x14ac:dyDescent="0.35">
      <c r="CJ155" s="125" t="e">
        <f t="shared" si="123"/>
        <v>#VALUE!</v>
      </c>
      <c r="CK155" s="125" t="e">
        <f t="shared" si="124"/>
        <v>#VALUE!</v>
      </c>
      <c r="CM155" s="125" t="e">
        <f t="shared" si="125"/>
        <v>#VALUE!</v>
      </c>
      <c r="CN155" s="125" t="e">
        <f t="shared" si="126"/>
        <v>#VALUE!</v>
      </c>
      <c r="CP155" s="125" t="e">
        <f t="shared" si="127"/>
        <v>#VALUE!</v>
      </c>
      <c r="CQ155" s="125" t="e">
        <f t="shared" si="128"/>
        <v>#VALUE!</v>
      </c>
      <c r="CS155" s="125" t="e">
        <f t="shared" si="129"/>
        <v>#VALUE!</v>
      </c>
      <c r="CT155" s="125" t="e">
        <f t="shared" si="130"/>
        <v>#VALUE!</v>
      </c>
      <c r="CV155" s="125" t="e">
        <f t="shared" si="133"/>
        <v>#VALUE!</v>
      </c>
      <c r="CW155" s="125" t="e">
        <f t="shared" si="134"/>
        <v>#VALUE!</v>
      </c>
    </row>
    <row r="156" spans="88:101" x14ac:dyDescent="0.35">
      <c r="CJ156" s="125" t="e">
        <f t="shared" si="123"/>
        <v>#VALUE!</v>
      </c>
      <c r="CK156" s="125" t="e">
        <f t="shared" si="124"/>
        <v>#VALUE!</v>
      </c>
      <c r="CM156" s="125" t="e">
        <f t="shared" si="125"/>
        <v>#VALUE!</v>
      </c>
      <c r="CN156" s="125" t="e">
        <f t="shared" si="126"/>
        <v>#VALUE!</v>
      </c>
      <c r="CP156" s="125" t="e">
        <f t="shared" si="127"/>
        <v>#VALUE!</v>
      </c>
      <c r="CQ156" s="125" t="e">
        <f t="shared" si="128"/>
        <v>#VALUE!</v>
      </c>
      <c r="CS156" s="125" t="e">
        <f t="shared" si="129"/>
        <v>#VALUE!</v>
      </c>
      <c r="CT156" s="125" t="e">
        <f t="shared" si="130"/>
        <v>#VALUE!</v>
      </c>
      <c r="CV156" s="125" t="e">
        <f t="shared" si="133"/>
        <v>#VALUE!</v>
      </c>
      <c r="CW156" s="125" t="e">
        <f t="shared" si="134"/>
        <v>#VALUE!</v>
      </c>
    </row>
    <row r="157" spans="88:101" x14ac:dyDescent="0.35">
      <c r="CJ157" s="125" t="e">
        <f t="shared" si="123"/>
        <v>#VALUE!</v>
      </c>
      <c r="CK157" s="125" t="e">
        <f t="shared" si="124"/>
        <v>#VALUE!</v>
      </c>
      <c r="CM157" s="125" t="e">
        <f t="shared" si="125"/>
        <v>#VALUE!</v>
      </c>
      <c r="CN157" s="125" t="e">
        <f t="shared" si="126"/>
        <v>#VALUE!</v>
      </c>
      <c r="CP157" s="125" t="e">
        <f t="shared" si="127"/>
        <v>#VALUE!</v>
      </c>
      <c r="CQ157" s="125" t="e">
        <f t="shared" si="128"/>
        <v>#VALUE!</v>
      </c>
      <c r="CS157" s="125" t="e">
        <f t="shared" si="129"/>
        <v>#VALUE!</v>
      </c>
      <c r="CT157" s="125" t="e">
        <f t="shared" si="130"/>
        <v>#VALUE!</v>
      </c>
      <c r="CV157" s="125" t="e">
        <f t="shared" si="133"/>
        <v>#VALUE!</v>
      </c>
      <c r="CW157" s="125" t="e">
        <f t="shared" si="134"/>
        <v>#VALUE!</v>
      </c>
    </row>
    <row r="158" spans="88:101" x14ac:dyDescent="0.35">
      <c r="CJ158" s="125" t="e">
        <f t="shared" si="123"/>
        <v>#VALUE!</v>
      </c>
      <c r="CK158" s="125" t="e">
        <f t="shared" si="124"/>
        <v>#VALUE!</v>
      </c>
      <c r="CM158" s="125" t="e">
        <f t="shared" si="125"/>
        <v>#VALUE!</v>
      </c>
      <c r="CN158" s="125" t="e">
        <f t="shared" si="126"/>
        <v>#VALUE!</v>
      </c>
      <c r="CP158" s="125" t="e">
        <f t="shared" si="127"/>
        <v>#VALUE!</v>
      </c>
      <c r="CQ158" s="125" t="e">
        <f t="shared" si="128"/>
        <v>#VALUE!</v>
      </c>
      <c r="CS158" s="125" t="e">
        <f t="shared" si="129"/>
        <v>#VALUE!</v>
      </c>
      <c r="CT158" s="125" t="e">
        <f t="shared" si="130"/>
        <v>#VALUE!</v>
      </c>
      <c r="CV158" s="125" t="e">
        <f t="shared" si="133"/>
        <v>#VALUE!</v>
      </c>
      <c r="CW158" s="125" t="e">
        <f t="shared" si="134"/>
        <v>#VALUE!</v>
      </c>
    </row>
    <row r="159" spans="88:101" x14ac:dyDescent="0.35">
      <c r="CJ159" s="125" t="e">
        <f t="shared" si="123"/>
        <v>#VALUE!</v>
      </c>
      <c r="CK159" s="125" t="e">
        <f t="shared" si="124"/>
        <v>#VALUE!</v>
      </c>
      <c r="CM159" s="125" t="e">
        <f t="shared" si="125"/>
        <v>#VALUE!</v>
      </c>
      <c r="CN159" s="125" t="e">
        <f t="shared" si="126"/>
        <v>#VALUE!</v>
      </c>
      <c r="CP159" s="125" t="e">
        <f t="shared" si="127"/>
        <v>#VALUE!</v>
      </c>
      <c r="CQ159" s="125" t="e">
        <f t="shared" si="128"/>
        <v>#VALUE!</v>
      </c>
      <c r="CS159" s="125" t="e">
        <f t="shared" si="129"/>
        <v>#VALUE!</v>
      </c>
      <c r="CT159" s="125" t="e">
        <f t="shared" si="130"/>
        <v>#VALUE!</v>
      </c>
      <c r="CV159" s="125" t="e">
        <f t="shared" si="133"/>
        <v>#VALUE!</v>
      </c>
      <c r="CW159" s="125" t="e">
        <f t="shared" si="134"/>
        <v>#VALUE!</v>
      </c>
    </row>
    <row r="160" spans="88:101" x14ac:dyDescent="0.35">
      <c r="CJ160" s="125" t="e">
        <f t="shared" si="123"/>
        <v>#VALUE!</v>
      </c>
      <c r="CK160" s="125" t="e">
        <f t="shared" si="124"/>
        <v>#VALUE!</v>
      </c>
      <c r="CM160" s="125" t="e">
        <f t="shared" si="125"/>
        <v>#VALUE!</v>
      </c>
      <c r="CN160" s="125" t="e">
        <f t="shared" si="126"/>
        <v>#VALUE!</v>
      </c>
      <c r="CP160" s="125" t="e">
        <f t="shared" si="127"/>
        <v>#VALUE!</v>
      </c>
      <c r="CQ160" s="125" t="e">
        <f t="shared" si="128"/>
        <v>#VALUE!</v>
      </c>
      <c r="CS160" s="125" t="e">
        <f t="shared" si="129"/>
        <v>#VALUE!</v>
      </c>
      <c r="CT160" s="125" t="e">
        <f t="shared" si="130"/>
        <v>#VALUE!</v>
      </c>
      <c r="CV160" s="125" t="e">
        <f t="shared" si="133"/>
        <v>#VALUE!</v>
      </c>
      <c r="CW160" s="125" t="e">
        <f t="shared" si="134"/>
        <v>#VALUE!</v>
      </c>
    </row>
    <row r="161" spans="88:101" x14ac:dyDescent="0.35">
      <c r="CJ161" s="125" t="e">
        <f t="shared" si="123"/>
        <v>#VALUE!</v>
      </c>
      <c r="CK161" s="125" t="e">
        <f t="shared" si="124"/>
        <v>#VALUE!</v>
      </c>
      <c r="CM161" s="125" t="e">
        <f t="shared" si="125"/>
        <v>#VALUE!</v>
      </c>
      <c r="CN161" s="125" t="e">
        <f t="shared" si="126"/>
        <v>#VALUE!</v>
      </c>
      <c r="CP161" s="125" t="e">
        <f t="shared" si="127"/>
        <v>#VALUE!</v>
      </c>
      <c r="CQ161" s="125" t="e">
        <f t="shared" si="128"/>
        <v>#VALUE!</v>
      </c>
      <c r="CS161" s="125" t="e">
        <f t="shared" si="129"/>
        <v>#VALUE!</v>
      </c>
      <c r="CT161" s="125" t="e">
        <f t="shared" si="130"/>
        <v>#VALUE!</v>
      </c>
      <c r="CV161" s="125" t="e">
        <f t="shared" si="133"/>
        <v>#VALUE!</v>
      </c>
      <c r="CW161" s="125" t="e">
        <f t="shared" si="134"/>
        <v>#VALUE!</v>
      </c>
    </row>
    <row r="162" spans="88:101" x14ac:dyDescent="0.35">
      <c r="CJ162" s="125" t="e">
        <f t="shared" si="123"/>
        <v>#VALUE!</v>
      </c>
      <c r="CK162" s="125" t="e">
        <f t="shared" si="124"/>
        <v>#VALUE!</v>
      </c>
      <c r="CM162" s="125" t="e">
        <f t="shared" si="125"/>
        <v>#VALUE!</v>
      </c>
      <c r="CN162" s="125" t="e">
        <f t="shared" si="126"/>
        <v>#VALUE!</v>
      </c>
      <c r="CP162" s="125" t="e">
        <f t="shared" si="127"/>
        <v>#VALUE!</v>
      </c>
      <c r="CQ162" s="125" t="e">
        <f t="shared" si="128"/>
        <v>#VALUE!</v>
      </c>
      <c r="CS162" s="125" t="e">
        <f t="shared" si="129"/>
        <v>#VALUE!</v>
      </c>
      <c r="CT162" s="125" t="e">
        <f t="shared" si="130"/>
        <v>#VALUE!</v>
      </c>
      <c r="CV162" s="125" t="e">
        <f t="shared" si="133"/>
        <v>#VALUE!</v>
      </c>
      <c r="CW162" s="125" t="e">
        <f t="shared" si="134"/>
        <v>#VALUE!</v>
      </c>
    </row>
    <row r="163" spans="88:101" x14ac:dyDescent="0.35">
      <c r="CJ163" s="125" t="e">
        <f t="shared" si="123"/>
        <v>#VALUE!</v>
      </c>
      <c r="CK163" s="125" t="e">
        <f t="shared" si="124"/>
        <v>#VALUE!</v>
      </c>
      <c r="CM163" s="125" t="e">
        <f t="shared" si="125"/>
        <v>#VALUE!</v>
      </c>
      <c r="CN163" s="125" t="e">
        <f t="shared" si="126"/>
        <v>#VALUE!</v>
      </c>
      <c r="CP163" s="125" t="e">
        <f t="shared" si="127"/>
        <v>#VALUE!</v>
      </c>
      <c r="CQ163" s="125" t="e">
        <f t="shared" si="128"/>
        <v>#VALUE!</v>
      </c>
      <c r="CS163" s="125" t="e">
        <f t="shared" si="129"/>
        <v>#VALUE!</v>
      </c>
      <c r="CT163" s="125" t="e">
        <f t="shared" si="130"/>
        <v>#VALUE!</v>
      </c>
      <c r="CV163" s="125" t="e">
        <f t="shared" si="133"/>
        <v>#VALUE!</v>
      </c>
      <c r="CW163" s="125" t="e">
        <f t="shared" si="134"/>
        <v>#VALUE!</v>
      </c>
    </row>
    <row r="164" spans="88:101" x14ac:dyDescent="0.35">
      <c r="CJ164" s="125" t="e">
        <f t="shared" si="123"/>
        <v>#VALUE!</v>
      </c>
      <c r="CK164" s="125" t="e">
        <f t="shared" si="124"/>
        <v>#VALUE!</v>
      </c>
      <c r="CM164" s="125" t="e">
        <f t="shared" si="125"/>
        <v>#VALUE!</v>
      </c>
      <c r="CN164" s="125" t="e">
        <f t="shared" si="126"/>
        <v>#VALUE!</v>
      </c>
      <c r="CP164" s="125" t="e">
        <f t="shared" si="127"/>
        <v>#VALUE!</v>
      </c>
      <c r="CQ164" s="125" t="e">
        <f t="shared" si="128"/>
        <v>#VALUE!</v>
      </c>
      <c r="CS164" s="125" t="e">
        <f t="shared" si="129"/>
        <v>#VALUE!</v>
      </c>
      <c r="CT164" s="125" t="e">
        <f t="shared" si="130"/>
        <v>#VALUE!</v>
      </c>
      <c r="CV164" s="125" t="e">
        <f t="shared" si="133"/>
        <v>#VALUE!</v>
      </c>
      <c r="CW164" s="125" t="e">
        <f t="shared" si="134"/>
        <v>#VALUE!</v>
      </c>
    </row>
    <row r="165" spans="88:101" x14ac:dyDescent="0.35">
      <c r="CJ165" s="125" t="e">
        <f t="shared" si="123"/>
        <v>#VALUE!</v>
      </c>
      <c r="CK165" s="125" t="e">
        <f t="shared" si="124"/>
        <v>#VALUE!</v>
      </c>
      <c r="CM165" s="125" t="e">
        <f t="shared" si="125"/>
        <v>#VALUE!</v>
      </c>
      <c r="CN165" s="125" t="e">
        <f t="shared" si="126"/>
        <v>#VALUE!</v>
      </c>
      <c r="CP165" s="125" t="e">
        <f t="shared" si="127"/>
        <v>#VALUE!</v>
      </c>
      <c r="CQ165" s="125" t="e">
        <f t="shared" si="128"/>
        <v>#VALUE!</v>
      </c>
      <c r="CS165" s="125" t="e">
        <f t="shared" si="129"/>
        <v>#VALUE!</v>
      </c>
      <c r="CT165" s="125" t="e">
        <f t="shared" si="130"/>
        <v>#VALUE!</v>
      </c>
      <c r="CV165" s="125" t="e">
        <f t="shared" si="133"/>
        <v>#VALUE!</v>
      </c>
      <c r="CW165" s="125" t="e">
        <f t="shared" si="134"/>
        <v>#VALUE!</v>
      </c>
    </row>
    <row r="166" spans="88:101" x14ac:dyDescent="0.35">
      <c r="CJ166" s="125" t="e">
        <f t="shared" si="123"/>
        <v>#VALUE!</v>
      </c>
      <c r="CK166" s="125" t="e">
        <f t="shared" si="124"/>
        <v>#VALUE!</v>
      </c>
      <c r="CM166" s="125" t="e">
        <f t="shared" si="125"/>
        <v>#VALUE!</v>
      </c>
      <c r="CN166" s="125" t="e">
        <f t="shared" si="126"/>
        <v>#VALUE!</v>
      </c>
      <c r="CP166" s="125" t="e">
        <f t="shared" si="127"/>
        <v>#VALUE!</v>
      </c>
      <c r="CQ166" s="125" t="e">
        <f t="shared" si="128"/>
        <v>#VALUE!</v>
      </c>
      <c r="CS166" s="125" t="e">
        <f t="shared" si="129"/>
        <v>#VALUE!</v>
      </c>
      <c r="CT166" s="125" t="e">
        <f t="shared" si="130"/>
        <v>#VALUE!</v>
      </c>
      <c r="CV166" s="125" t="e">
        <f t="shared" si="133"/>
        <v>#VALUE!</v>
      </c>
      <c r="CW166" s="125" t="e">
        <f t="shared" si="134"/>
        <v>#VALUE!</v>
      </c>
    </row>
    <row r="167" spans="88:101" x14ac:dyDescent="0.35">
      <c r="CJ167" s="125" t="e">
        <f t="shared" si="123"/>
        <v>#VALUE!</v>
      </c>
      <c r="CK167" s="125" t="e">
        <f t="shared" si="124"/>
        <v>#VALUE!</v>
      </c>
      <c r="CM167" s="125" t="e">
        <f t="shared" si="125"/>
        <v>#VALUE!</v>
      </c>
      <c r="CN167" s="125" t="e">
        <f t="shared" si="126"/>
        <v>#VALUE!</v>
      </c>
      <c r="CP167" s="125" t="e">
        <f t="shared" si="127"/>
        <v>#VALUE!</v>
      </c>
      <c r="CQ167" s="125" t="e">
        <f t="shared" si="128"/>
        <v>#VALUE!</v>
      </c>
      <c r="CS167" s="125" t="e">
        <f t="shared" si="129"/>
        <v>#VALUE!</v>
      </c>
      <c r="CT167" s="125" t="e">
        <f t="shared" si="130"/>
        <v>#VALUE!</v>
      </c>
      <c r="CV167" s="125" t="e">
        <f t="shared" si="133"/>
        <v>#VALUE!</v>
      </c>
      <c r="CW167" s="125" t="e">
        <f t="shared" si="134"/>
        <v>#VALUE!</v>
      </c>
    </row>
    <row r="168" spans="88:101" x14ac:dyDescent="0.35">
      <c r="CJ168" s="125" t="e">
        <f t="shared" si="123"/>
        <v>#VALUE!</v>
      </c>
      <c r="CK168" s="125" t="e">
        <f t="shared" si="124"/>
        <v>#VALUE!</v>
      </c>
      <c r="CM168" s="125" t="e">
        <f t="shared" si="125"/>
        <v>#VALUE!</v>
      </c>
      <c r="CN168" s="125" t="e">
        <f t="shared" si="126"/>
        <v>#VALUE!</v>
      </c>
      <c r="CP168" s="125" t="e">
        <f t="shared" si="127"/>
        <v>#VALUE!</v>
      </c>
      <c r="CQ168" s="125" t="e">
        <f t="shared" si="128"/>
        <v>#VALUE!</v>
      </c>
      <c r="CS168" s="125" t="e">
        <f t="shared" si="129"/>
        <v>#VALUE!</v>
      </c>
      <c r="CT168" s="125" t="e">
        <f t="shared" si="130"/>
        <v>#VALUE!</v>
      </c>
      <c r="CV168" s="125" t="e">
        <f t="shared" si="133"/>
        <v>#VALUE!</v>
      </c>
      <c r="CW168" s="125" t="e">
        <f t="shared" si="134"/>
        <v>#VALUE!</v>
      </c>
    </row>
    <row r="169" spans="88:101" x14ac:dyDescent="0.35">
      <c r="CJ169" s="125" t="e">
        <f t="shared" ref="CJ169:CJ190" si="135">CJ75-CK75</f>
        <v>#VALUE!</v>
      </c>
      <c r="CK169" s="125" t="e">
        <f t="shared" ref="CK169:CK190" si="136">CL75-CJ75</f>
        <v>#VALUE!</v>
      </c>
      <c r="CM169" s="125" t="e">
        <f t="shared" ref="CM169:CM190" si="137">CM75-CN75</f>
        <v>#VALUE!</v>
      </c>
      <c r="CN169" s="125" t="e">
        <f t="shared" ref="CN169:CN190" si="138">CO75-CM75</f>
        <v>#VALUE!</v>
      </c>
      <c r="CP169" s="125" t="e">
        <f t="shared" ref="CP169:CP190" si="139">CP75-CQ75</f>
        <v>#VALUE!</v>
      </c>
      <c r="CQ169" s="125" t="e">
        <f t="shared" ref="CQ169:CQ190" si="140">CR75-CP75</f>
        <v>#VALUE!</v>
      </c>
      <c r="CS169" s="125" t="e">
        <f t="shared" ref="CS169:CS190" si="141">CS75-CT75</f>
        <v>#VALUE!</v>
      </c>
      <c r="CT169" s="125" t="e">
        <f t="shared" ref="CT169:CT190" si="142">CU75-CS75</f>
        <v>#VALUE!</v>
      </c>
      <c r="CV169" s="125" t="e">
        <f t="shared" si="133"/>
        <v>#VALUE!</v>
      </c>
      <c r="CW169" s="125" t="e">
        <f t="shared" si="134"/>
        <v>#VALUE!</v>
      </c>
    </row>
    <row r="170" spans="88:101" x14ac:dyDescent="0.35">
      <c r="CJ170" s="125" t="e">
        <f t="shared" si="135"/>
        <v>#VALUE!</v>
      </c>
      <c r="CK170" s="125" t="e">
        <f t="shared" si="136"/>
        <v>#VALUE!</v>
      </c>
      <c r="CM170" s="125" t="e">
        <f t="shared" si="137"/>
        <v>#VALUE!</v>
      </c>
      <c r="CN170" s="125" t="e">
        <f t="shared" si="138"/>
        <v>#VALUE!</v>
      </c>
      <c r="CP170" s="125" t="e">
        <f t="shared" si="139"/>
        <v>#VALUE!</v>
      </c>
      <c r="CQ170" s="125" t="e">
        <f t="shared" si="140"/>
        <v>#VALUE!</v>
      </c>
      <c r="CS170" s="125" t="e">
        <f t="shared" si="141"/>
        <v>#VALUE!</v>
      </c>
      <c r="CT170" s="125" t="e">
        <f t="shared" si="142"/>
        <v>#VALUE!</v>
      </c>
      <c r="CV170" s="125" t="e">
        <f t="shared" si="133"/>
        <v>#VALUE!</v>
      </c>
      <c r="CW170" s="125" t="e">
        <f t="shared" si="134"/>
        <v>#VALUE!</v>
      </c>
    </row>
    <row r="171" spans="88:101" x14ac:dyDescent="0.35">
      <c r="CJ171" s="125" t="e">
        <f t="shared" si="135"/>
        <v>#VALUE!</v>
      </c>
      <c r="CK171" s="125" t="e">
        <f t="shared" si="136"/>
        <v>#VALUE!</v>
      </c>
      <c r="CM171" s="125" t="e">
        <f t="shared" si="137"/>
        <v>#VALUE!</v>
      </c>
      <c r="CN171" s="125" t="e">
        <f t="shared" si="138"/>
        <v>#VALUE!</v>
      </c>
      <c r="CP171" s="125" t="e">
        <f t="shared" si="139"/>
        <v>#VALUE!</v>
      </c>
      <c r="CQ171" s="125" t="e">
        <f t="shared" si="140"/>
        <v>#VALUE!</v>
      </c>
      <c r="CS171" s="125" t="e">
        <f t="shared" si="141"/>
        <v>#VALUE!</v>
      </c>
      <c r="CT171" s="125" t="e">
        <f t="shared" si="142"/>
        <v>#VALUE!</v>
      </c>
      <c r="CV171" s="125" t="e">
        <f t="shared" si="133"/>
        <v>#VALUE!</v>
      </c>
      <c r="CW171" s="125" t="e">
        <f t="shared" si="134"/>
        <v>#VALUE!</v>
      </c>
    </row>
    <row r="172" spans="88:101" x14ac:dyDescent="0.35">
      <c r="CJ172" s="125" t="e">
        <f t="shared" si="135"/>
        <v>#VALUE!</v>
      </c>
      <c r="CK172" s="125" t="e">
        <f t="shared" si="136"/>
        <v>#VALUE!</v>
      </c>
      <c r="CM172" s="125" t="e">
        <f t="shared" si="137"/>
        <v>#VALUE!</v>
      </c>
      <c r="CN172" s="125" t="e">
        <f t="shared" si="138"/>
        <v>#VALUE!</v>
      </c>
      <c r="CP172" s="125" t="e">
        <f t="shared" si="139"/>
        <v>#VALUE!</v>
      </c>
      <c r="CQ172" s="125" t="e">
        <f t="shared" si="140"/>
        <v>#VALUE!</v>
      </c>
      <c r="CS172" s="125" t="e">
        <f t="shared" si="141"/>
        <v>#VALUE!</v>
      </c>
      <c r="CT172" s="125" t="e">
        <f t="shared" si="142"/>
        <v>#VALUE!</v>
      </c>
      <c r="CV172" s="125" t="e">
        <f t="shared" si="133"/>
        <v>#VALUE!</v>
      </c>
      <c r="CW172" s="125" t="e">
        <f t="shared" si="134"/>
        <v>#VALUE!</v>
      </c>
    </row>
    <row r="173" spans="88:101" x14ac:dyDescent="0.35">
      <c r="CJ173" s="125" t="e">
        <f t="shared" si="135"/>
        <v>#VALUE!</v>
      </c>
      <c r="CK173" s="125" t="e">
        <f t="shared" si="136"/>
        <v>#VALUE!</v>
      </c>
      <c r="CM173" s="125" t="e">
        <f t="shared" si="137"/>
        <v>#VALUE!</v>
      </c>
      <c r="CN173" s="125" t="e">
        <f t="shared" si="138"/>
        <v>#VALUE!</v>
      </c>
      <c r="CP173" s="125" t="e">
        <f t="shared" si="139"/>
        <v>#VALUE!</v>
      </c>
      <c r="CQ173" s="125" t="e">
        <f t="shared" si="140"/>
        <v>#VALUE!</v>
      </c>
      <c r="CS173" s="125" t="e">
        <f t="shared" si="141"/>
        <v>#VALUE!</v>
      </c>
      <c r="CT173" s="125" t="e">
        <f t="shared" si="142"/>
        <v>#VALUE!</v>
      </c>
      <c r="CV173" s="125" t="e">
        <f t="shared" si="133"/>
        <v>#VALUE!</v>
      </c>
      <c r="CW173" s="125" t="e">
        <f t="shared" si="134"/>
        <v>#VALUE!</v>
      </c>
    </row>
    <row r="174" spans="88:101" x14ac:dyDescent="0.35">
      <c r="CJ174" s="125" t="e">
        <f t="shared" si="135"/>
        <v>#VALUE!</v>
      </c>
      <c r="CK174" s="125" t="e">
        <f t="shared" si="136"/>
        <v>#VALUE!</v>
      </c>
      <c r="CM174" s="125" t="e">
        <f t="shared" si="137"/>
        <v>#VALUE!</v>
      </c>
      <c r="CN174" s="125" t="e">
        <f t="shared" si="138"/>
        <v>#VALUE!</v>
      </c>
      <c r="CP174" s="125" t="e">
        <f t="shared" si="139"/>
        <v>#VALUE!</v>
      </c>
      <c r="CQ174" s="125" t="e">
        <f t="shared" si="140"/>
        <v>#VALUE!</v>
      </c>
      <c r="CS174" s="125" t="e">
        <f t="shared" si="141"/>
        <v>#VALUE!</v>
      </c>
      <c r="CT174" s="125" t="e">
        <f t="shared" si="142"/>
        <v>#VALUE!</v>
      </c>
      <c r="CV174" s="125" t="e">
        <f t="shared" si="133"/>
        <v>#VALUE!</v>
      </c>
      <c r="CW174" s="125" t="e">
        <f t="shared" si="134"/>
        <v>#VALUE!</v>
      </c>
    </row>
    <row r="175" spans="88:101" x14ac:dyDescent="0.35">
      <c r="CJ175" s="125" t="e">
        <f t="shared" si="135"/>
        <v>#VALUE!</v>
      </c>
      <c r="CK175" s="125" t="e">
        <f t="shared" si="136"/>
        <v>#VALUE!</v>
      </c>
      <c r="CM175" s="125" t="e">
        <f t="shared" si="137"/>
        <v>#VALUE!</v>
      </c>
      <c r="CN175" s="125" t="e">
        <f t="shared" si="138"/>
        <v>#VALUE!</v>
      </c>
      <c r="CP175" s="125" t="e">
        <f t="shared" si="139"/>
        <v>#VALUE!</v>
      </c>
      <c r="CQ175" s="125" t="e">
        <f t="shared" si="140"/>
        <v>#VALUE!</v>
      </c>
      <c r="CS175" s="125" t="e">
        <f t="shared" si="141"/>
        <v>#VALUE!</v>
      </c>
      <c r="CT175" s="125" t="e">
        <f t="shared" si="142"/>
        <v>#VALUE!</v>
      </c>
      <c r="CV175" s="125" t="e">
        <f t="shared" si="133"/>
        <v>#VALUE!</v>
      </c>
      <c r="CW175" s="125" t="e">
        <f t="shared" si="134"/>
        <v>#VALUE!</v>
      </c>
    </row>
    <row r="176" spans="88:101" x14ac:dyDescent="0.35">
      <c r="CJ176" s="125" t="e">
        <f t="shared" si="135"/>
        <v>#VALUE!</v>
      </c>
      <c r="CK176" s="125" t="e">
        <f t="shared" si="136"/>
        <v>#VALUE!</v>
      </c>
      <c r="CM176" s="125" t="e">
        <f t="shared" si="137"/>
        <v>#VALUE!</v>
      </c>
      <c r="CN176" s="125" t="e">
        <f t="shared" si="138"/>
        <v>#VALUE!</v>
      </c>
      <c r="CP176" s="125" t="e">
        <f t="shared" si="139"/>
        <v>#VALUE!</v>
      </c>
      <c r="CQ176" s="125" t="e">
        <f t="shared" si="140"/>
        <v>#VALUE!</v>
      </c>
      <c r="CS176" s="125" t="e">
        <f t="shared" si="141"/>
        <v>#VALUE!</v>
      </c>
      <c r="CT176" s="125" t="e">
        <f t="shared" si="142"/>
        <v>#VALUE!</v>
      </c>
      <c r="CV176" s="125" t="e">
        <f t="shared" si="133"/>
        <v>#VALUE!</v>
      </c>
      <c r="CW176" s="125" t="e">
        <f t="shared" si="134"/>
        <v>#VALUE!</v>
      </c>
    </row>
    <row r="177" spans="88:101" x14ac:dyDescent="0.35">
      <c r="CJ177" s="125" t="e">
        <f t="shared" si="135"/>
        <v>#VALUE!</v>
      </c>
      <c r="CK177" s="125" t="e">
        <f t="shared" si="136"/>
        <v>#VALUE!</v>
      </c>
      <c r="CM177" s="125" t="e">
        <f t="shared" si="137"/>
        <v>#VALUE!</v>
      </c>
      <c r="CN177" s="125" t="e">
        <f t="shared" si="138"/>
        <v>#VALUE!</v>
      </c>
      <c r="CP177" s="125" t="e">
        <f t="shared" si="139"/>
        <v>#VALUE!</v>
      </c>
      <c r="CQ177" s="125" t="e">
        <f t="shared" si="140"/>
        <v>#VALUE!</v>
      </c>
      <c r="CS177" s="125" t="e">
        <f t="shared" si="141"/>
        <v>#VALUE!</v>
      </c>
      <c r="CT177" s="125" t="e">
        <f t="shared" si="142"/>
        <v>#VALUE!</v>
      </c>
      <c r="CV177" s="125" t="e">
        <f t="shared" si="133"/>
        <v>#VALUE!</v>
      </c>
      <c r="CW177" s="125" t="e">
        <f t="shared" si="134"/>
        <v>#VALUE!</v>
      </c>
    </row>
    <row r="178" spans="88:101" x14ac:dyDescent="0.35">
      <c r="CJ178" s="125" t="e">
        <f t="shared" si="135"/>
        <v>#VALUE!</v>
      </c>
      <c r="CK178" s="125" t="e">
        <f t="shared" si="136"/>
        <v>#VALUE!</v>
      </c>
      <c r="CM178" s="125" t="e">
        <f t="shared" si="137"/>
        <v>#VALUE!</v>
      </c>
      <c r="CN178" s="125" t="e">
        <f t="shared" si="138"/>
        <v>#VALUE!</v>
      </c>
      <c r="CP178" s="125" t="e">
        <f t="shared" si="139"/>
        <v>#VALUE!</v>
      </c>
      <c r="CQ178" s="125" t="e">
        <f t="shared" si="140"/>
        <v>#VALUE!</v>
      </c>
      <c r="CS178" s="125" t="e">
        <f t="shared" si="141"/>
        <v>#VALUE!</v>
      </c>
      <c r="CT178" s="125" t="e">
        <f t="shared" si="142"/>
        <v>#VALUE!</v>
      </c>
      <c r="CV178" s="125" t="e">
        <f t="shared" si="133"/>
        <v>#VALUE!</v>
      </c>
      <c r="CW178" s="125" t="e">
        <f t="shared" si="134"/>
        <v>#VALUE!</v>
      </c>
    </row>
    <row r="179" spans="88:101" x14ac:dyDescent="0.35">
      <c r="CJ179" s="125" t="e">
        <f t="shared" si="135"/>
        <v>#VALUE!</v>
      </c>
      <c r="CK179" s="125" t="e">
        <f t="shared" si="136"/>
        <v>#VALUE!</v>
      </c>
      <c r="CM179" s="125" t="e">
        <f t="shared" si="137"/>
        <v>#VALUE!</v>
      </c>
      <c r="CN179" s="125" t="e">
        <f t="shared" si="138"/>
        <v>#VALUE!</v>
      </c>
      <c r="CP179" s="125" t="e">
        <f t="shared" si="139"/>
        <v>#VALUE!</v>
      </c>
      <c r="CQ179" s="125" t="e">
        <f t="shared" si="140"/>
        <v>#VALUE!</v>
      </c>
      <c r="CS179" s="125" t="e">
        <f t="shared" si="141"/>
        <v>#VALUE!</v>
      </c>
      <c r="CT179" s="125" t="e">
        <f t="shared" si="142"/>
        <v>#VALUE!</v>
      </c>
      <c r="CV179" s="125" t="e">
        <f t="shared" si="133"/>
        <v>#VALUE!</v>
      </c>
      <c r="CW179" s="125" t="e">
        <f t="shared" si="134"/>
        <v>#VALUE!</v>
      </c>
    </row>
    <row r="180" spans="88:101" x14ac:dyDescent="0.35">
      <c r="CJ180" s="125" t="e">
        <f t="shared" si="135"/>
        <v>#VALUE!</v>
      </c>
      <c r="CK180" s="125" t="e">
        <f t="shared" si="136"/>
        <v>#VALUE!</v>
      </c>
      <c r="CM180" s="125" t="e">
        <f t="shared" si="137"/>
        <v>#VALUE!</v>
      </c>
      <c r="CN180" s="125" t="e">
        <f t="shared" si="138"/>
        <v>#VALUE!</v>
      </c>
      <c r="CP180" s="125" t="e">
        <f t="shared" si="139"/>
        <v>#VALUE!</v>
      </c>
      <c r="CQ180" s="125" t="e">
        <f t="shared" si="140"/>
        <v>#VALUE!</v>
      </c>
      <c r="CS180" s="125" t="e">
        <f t="shared" si="141"/>
        <v>#VALUE!</v>
      </c>
      <c r="CT180" s="125" t="e">
        <f t="shared" si="142"/>
        <v>#VALUE!</v>
      </c>
      <c r="CV180" s="125" t="e">
        <f t="shared" si="133"/>
        <v>#VALUE!</v>
      </c>
      <c r="CW180" s="125" t="e">
        <f t="shared" si="134"/>
        <v>#VALUE!</v>
      </c>
    </row>
    <row r="181" spans="88:101" x14ac:dyDescent="0.35">
      <c r="CJ181" s="125" t="e">
        <f t="shared" si="135"/>
        <v>#VALUE!</v>
      </c>
      <c r="CK181" s="125" t="e">
        <f t="shared" si="136"/>
        <v>#VALUE!</v>
      </c>
      <c r="CM181" s="125" t="e">
        <f t="shared" si="137"/>
        <v>#VALUE!</v>
      </c>
      <c r="CN181" s="125" t="e">
        <f t="shared" si="138"/>
        <v>#VALUE!</v>
      </c>
      <c r="CP181" s="125" t="e">
        <f t="shared" si="139"/>
        <v>#VALUE!</v>
      </c>
      <c r="CQ181" s="125" t="e">
        <f t="shared" si="140"/>
        <v>#VALUE!</v>
      </c>
      <c r="CS181" s="125" t="e">
        <f t="shared" si="141"/>
        <v>#VALUE!</v>
      </c>
      <c r="CT181" s="125" t="e">
        <f t="shared" si="142"/>
        <v>#VALUE!</v>
      </c>
      <c r="CV181" s="125" t="e">
        <f t="shared" si="133"/>
        <v>#VALUE!</v>
      </c>
      <c r="CW181" s="125" t="e">
        <f t="shared" si="134"/>
        <v>#VALUE!</v>
      </c>
    </row>
    <row r="182" spans="88:101" x14ac:dyDescent="0.35">
      <c r="CJ182" s="125" t="e">
        <f t="shared" si="135"/>
        <v>#VALUE!</v>
      </c>
      <c r="CK182" s="125" t="e">
        <f t="shared" si="136"/>
        <v>#VALUE!</v>
      </c>
      <c r="CM182" s="125" t="e">
        <f t="shared" si="137"/>
        <v>#VALUE!</v>
      </c>
      <c r="CN182" s="125" t="e">
        <f t="shared" si="138"/>
        <v>#VALUE!</v>
      </c>
      <c r="CP182" s="125" t="e">
        <f t="shared" si="139"/>
        <v>#VALUE!</v>
      </c>
      <c r="CQ182" s="125" t="e">
        <f t="shared" si="140"/>
        <v>#VALUE!</v>
      </c>
      <c r="CS182" s="125" t="e">
        <f t="shared" si="141"/>
        <v>#VALUE!</v>
      </c>
      <c r="CT182" s="125" t="e">
        <f t="shared" si="142"/>
        <v>#VALUE!</v>
      </c>
      <c r="CV182" s="125" t="e">
        <f t="shared" si="133"/>
        <v>#VALUE!</v>
      </c>
      <c r="CW182" s="125" t="e">
        <f t="shared" si="134"/>
        <v>#VALUE!</v>
      </c>
    </row>
    <row r="183" spans="88:101" x14ac:dyDescent="0.35">
      <c r="CJ183" s="125" t="e">
        <f t="shared" si="135"/>
        <v>#VALUE!</v>
      </c>
      <c r="CK183" s="125" t="e">
        <f t="shared" si="136"/>
        <v>#VALUE!</v>
      </c>
      <c r="CM183" s="125" t="e">
        <f t="shared" si="137"/>
        <v>#VALUE!</v>
      </c>
      <c r="CN183" s="125" t="e">
        <f t="shared" si="138"/>
        <v>#VALUE!</v>
      </c>
      <c r="CP183" s="125" t="e">
        <f t="shared" si="139"/>
        <v>#VALUE!</v>
      </c>
      <c r="CQ183" s="125" t="e">
        <f t="shared" si="140"/>
        <v>#VALUE!</v>
      </c>
      <c r="CS183" s="125" t="e">
        <f t="shared" si="141"/>
        <v>#VALUE!</v>
      </c>
      <c r="CT183" s="125" t="e">
        <f t="shared" si="142"/>
        <v>#VALUE!</v>
      </c>
      <c r="CV183" s="125" t="e">
        <f t="shared" si="133"/>
        <v>#VALUE!</v>
      </c>
      <c r="CW183" s="125" t="e">
        <f t="shared" si="134"/>
        <v>#VALUE!</v>
      </c>
    </row>
    <row r="184" spans="88:101" x14ac:dyDescent="0.35">
      <c r="CJ184" s="125" t="e">
        <f t="shared" si="135"/>
        <v>#VALUE!</v>
      </c>
      <c r="CK184" s="125" t="e">
        <f t="shared" si="136"/>
        <v>#VALUE!</v>
      </c>
      <c r="CM184" s="125" t="e">
        <f t="shared" si="137"/>
        <v>#VALUE!</v>
      </c>
      <c r="CN184" s="125" t="e">
        <f t="shared" si="138"/>
        <v>#VALUE!</v>
      </c>
      <c r="CP184" s="125" t="e">
        <f t="shared" si="139"/>
        <v>#VALUE!</v>
      </c>
      <c r="CQ184" s="125" t="e">
        <f t="shared" si="140"/>
        <v>#VALUE!</v>
      </c>
      <c r="CS184" s="125" t="e">
        <f t="shared" si="141"/>
        <v>#VALUE!</v>
      </c>
      <c r="CT184" s="125" t="e">
        <f t="shared" si="142"/>
        <v>#VALUE!</v>
      </c>
      <c r="CV184" s="125" t="e">
        <f t="shared" si="133"/>
        <v>#VALUE!</v>
      </c>
      <c r="CW184" s="125" t="e">
        <f t="shared" si="134"/>
        <v>#VALUE!</v>
      </c>
    </row>
    <row r="185" spans="88:101" x14ac:dyDescent="0.35">
      <c r="CJ185" s="125" t="e">
        <f t="shared" si="135"/>
        <v>#VALUE!</v>
      </c>
      <c r="CK185" s="125" t="e">
        <f t="shared" si="136"/>
        <v>#VALUE!</v>
      </c>
      <c r="CM185" s="125" t="e">
        <f t="shared" si="137"/>
        <v>#VALUE!</v>
      </c>
      <c r="CN185" s="125" t="e">
        <f t="shared" si="138"/>
        <v>#VALUE!</v>
      </c>
      <c r="CP185" s="125" t="e">
        <f t="shared" si="139"/>
        <v>#VALUE!</v>
      </c>
      <c r="CQ185" s="125" t="e">
        <f t="shared" si="140"/>
        <v>#VALUE!</v>
      </c>
      <c r="CS185" s="125" t="e">
        <f t="shared" si="141"/>
        <v>#VALUE!</v>
      </c>
      <c r="CT185" s="125" t="e">
        <f t="shared" si="142"/>
        <v>#VALUE!</v>
      </c>
      <c r="CV185" s="125" t="e">
        <f t="shared" si="133"/>
        <v>#VALUE!</v>
      </c>
      <c r="CW185" s="125" t="e">
        <f t="shared" si="134"/>
        <v>#VALUE!</v>
      </c>
    </row>
    <row r="186" spans="88:101" x14ac:dyDescent="0.35">
      <c r="CJ186" s="125" t="e">
        <f t="shared" si="135"/>
        <v>#VALUE!</v>
      </c>
      <c r="CK186" s="125" t="e">
        <f t="shared" si="136"/>
        <v>#VALUE!</v>
      </c>
      <c r="CM186" s="125" t="e">
        <f t="shared" si="137"/>
        <v>#VALUE!</v>
      </c>
      <c r="CN186" s="125" t="e">
        <f t="shared" si="138"/>
        <v>#VALUE!</v>
      </c>
      <c r="CP186" s="125" t="e">
        <f t="shared" si="139"/>
        <v>#VALUE!</v>
      </c>
      <c r="CQ186" s="125" t="e">
        <f t="shared" si="140"/>
        <v>#VALUE!</v>
      </c>
      <c r="CS186" s="125" t="e">
        <f t="shared" si="141"/>
        <v>#VALUE!</v>
      </c>
      <c r="CT186" s="125" t="e">
        <f t="shared" si="142"/>
        <v>#VALUE!</v>
      </c>
      <c r="CV186" s="125" t="e">
        <f t="shared" si="133"/>
        <v>#VALUE!</v>
      </c>
      <c r="CW186" s="125" t="e">
        <f t="shared" si="134"/>
        <v>#VALUE!</v>
      </c>
    </row>
    <row r="187" spans="88:101" x14ac:dyDescent="0.35">
      <c r="CJ187" s="125" t="e">
        <f t="shared" si="135"/>
        <v>#VALUE!</v>
      </c>
      <c r="CK187" s="125" t="e">
        <f t="shared" si="136"/>
        <v>#VALUE!</v>
      </c>
      <c r="CM187" s="125" t="e">
        <f t="shared" si="137"/>
        <v>#VALUE!</v>
      </c>
      <c r="CN187" s="125" t="e">
        <f t="shared" si="138"/>
        <v>#VALUE!</v>
      </c>
      <c r="CP187" s="125" t="e">
        <f t="shared" si="139"/>
        <v>#VALUE!</v>
      </c>
      <c r="CQ187" s="125" t="e">
        <f t="shared" si="140"/>
        <v>#VALUE!</v>
      </c>
      <c r="CS187" s="125" t="e">
        <f t="shared" si="141"/>
        <v>#VALUE!</v>
      </c>
      <c r="CT187" s="125" t="e">
        <f t="shared" si="142"/>
        <v>#VALUE!</v>
      </c>
      <c r="CV187" s="125" t="e">
        <f t="shared" si="133"/>
        <v>#VALUE!</v>
      </c>
      <c r="CW187" s="125" t="e">
        <f t="shared" si="134"/>
        <v>#VALUE!</v>
      </c>
    </row>
    <row r="188" spans="88:101" x14ac:dyDescent="0.35">
      <c r="CJ188" s="125" t="e">
        <f t="shared" si="135"/>
        <v>#VALUE!</v>
      </c>
      <c r="CK188" s="125" t="e">
        <f t="shared" si="136"/>
        <v>#VALUE!</v>
      </c>
      <c r="CM188" s="125" t="e">
        <f t="shared" si="137"/>
        <v>#VALUE!</v>
      </c>
      <c r="CN188" s="125" t="e">
        <f t="shared" si="138"/>
        <v>#VALUE!</v>
      </c>
      <c r="CP188" s="125" t="e">
        <f t="shared" si="139"/>
        <v>#VALUE!</v>
      </c>
      <c r="CQ188" s="125" t="e">
        <f t="shared" si="140"/>
        <v>#VALUE!</v>
      </c>
      <c r="CS188" s="125" t="e">
        <f t="shared" si="141"/>
        <v>#VALUE!</v>
      </c>
      <c r="CT188" s="125" t="e">
        <f t="shared" si="142"/>
        <v>#VALUE!</v>
      </c>
      <c r="CV188" s="125" t="e">
        <f t="shared" si="133"/>
        <v>#VALUE!</v>
      </c>
      <c r="CW188" s="125" t="e">
        <f t="shared" si="134"/>
        <v>#VALUE!</v>
      </c>
    </row>
    <row r="189" spans="88:101" x14ac:dyDescent="0.35">
      <c r="CJ189" s="125" t="e">
        <f t="shared" si="135"/>
        <v>#VALUE!</v>
      </c>
      <c r="CK189" s="125" t="e">
        <f t="shared" si="136"/>
        <v>#VALUE!</v>
      </c>
      <c r="CM189" s="125" t="e">
        <f t="shared" si="137"/>
        <v>#VALUE!</v>
      </c>
      <c r="CN189" s="125" t="e">
        <f t="shared" si="138"/>
        <v>#VALUE!</v>
      </c>
      <c r="CP189" s="125" t="e">
        <f t="shared" si="139"/>
        <v>#VALUE!</v>
      </c>
      <c r="CQ189" s="125" t="e">
        <f t="shared" si="140"/>
        <v>#VALUE!</v>
      </c>
      <c r="CS189" s="125" t="e">
        <f t="shared" si="141"/>
        <v>#VALUE!</v>
      </c>
      <c r="CT189" s="125" t="e">
        <f t="shared" si="142"/>
        <v>#VALUE!</v>
      </c>
      <c r="CV189" s="125" t="e">
        <f t="shared" si="133"/>
        <v>#VALUE!</v>
      </c>
      <c r="CW189" s="125" t="e">
        <f t="shared" si="134"/>
        <v>#VALUE!</v>
      </c>
    </row>
    <row r="190" spans="88:101" x14ac:dyDescent="0.35">
      <c r="CJ190" s="125" t="e">
        <f t="shared" si="135"/>
        <v>#VALUE!</v>
      </c>
      <c r="CK190" s="125" t="e">
        <f t="shared" si="136"/>
        <v>#VALUE!</v>
      </c>
      <c r="CM190" s="125" t="e">
        <f t="shared" si="137"/>
        <v>#VALUE!</v>
      </c>
      <c r="CN190" s="125" t="e">
        <f t="shared" si="138"/>
        <v>#VALUE!</v>
      </c>
      <c r="CP190" s="125" t="e">
        <f t="shared" si="139"/>
        <v>#VALUE!</v>
      </c>
      <c r="CQ190" s="125" t="e">
        <f t="shared" si="140"/>
        <v>#VALUE!</v>
      </c>
      <c r="CS190" s="125" t="e">
        <f t="shared" si="141"/>
        <v>#VALUE!</v>
      </c>
      <c r="CT190" s="125" t="e">
        <f t="shared" si="142"/>
        <v>#VALUE!</v>
      </c>
      <c r="CV190" s="125" t="e">
        <f t="shared" si="133"/>
        <v>#VALUE!</v>
      </c>
      <c r="CW190" s="125" t="e">
        <f t="shared" si="134"/>
        <v>#VALUE!</v>
      </c>
    </row>
    <row r="191" spans="88:101" x14ac:dyDescent="0.35">
      <c r="CJ191" s="125"/>
      <c r="CK191" s="125"/>
    </row>
    <row r="192" spans="88:101" x14ac:dyDescent="0.35">
      <c r="CJ192" s="125"/>
      <c r="CK192" s="125"/>
    </row>
    <row r="193" spans="88:89" x14ac:dyDescent="0.35">
      <c r="CJ193" s="125"/>
      <c r="CK193" s="125"/>
    </row>
    <row r="194" spans="88:89" x14ac:dyDescent="0.35">
      <c r="CJ194" s="125"/>
      <c r="CK194" s="125"/>
    </row>
    <row r="195" spans="88:89" x14ac:dyDescent="0.35">
      <c r="CJ195" s="125"/>
      <c r="CK195" s="125"/>
    </row>
    <row r="196" spans="88:89" x14ac:dyDescent="0.35">
      <c r="CJ196" s="125"/>
      <c r="CK196" s="125"/>
    </row>
    <row r="197" spans="88:89" x14ac:dyDescent="0.35">
      <c r="CJ197" s="125"/>
      <c r="CK197" s="125"/>
    </row>
    <row r="198" spans="88:89" x14ac:dyDescent="0.35">
      <c r="CJ198" s="125"/>
      <c r="CK198" s="125"/>
    </row>
    <row r="199" spans="88:89" x14ac:dyDescent="0.35">
      <c r="CJ199" s="125"/>
      <c r="CK199" s="125"/>
    </row>
    <row r="200" spans="88:89" x14ac:dyDescent="0.35">
      <c r="CJ200" s="125"/>
      <c r="CK200" s="125"/>
    </row>
    <row r="201" spans="88:89" x14ac:dyDescent="0.35">
      <c r="CJ201" s="125"/>
      <c r="CK201" s="125"/>
    </row>
    <row r="202" spans="88:89" x14ac:dyDescent="0.35">
      <c r="CJ202" s="125"/>
      <c r="CK202" s="125"/>
    </row>
    <row r="203" spans="88:89" x14ac:dyDescent="0.35">
      <c r="CJ203" s="125"/>
      <c r="CK203" s="125"/>
    </row>
    <row r="204" spans="88:89" x14ac:dyDescent="0.35">
      <c r="CJ204" s="125"/>
      <c r="CK204" s="125"/>
    </row>
    <row r="205" spans="88:89" x14ac:dyDescent="0.35">
      <c r="CJ205" s="125"/>
      <c r="CK205" s="125"/>
    </row>
    <row r="206" spans="88:89" x14ac:dyDescent="0.35">
      <c r="CJ206" s="125"/>
      <c r="CK206" s="125"/>
    </row>
    <row r="207" spans="88:89" x14ac:dyDescent="0.35">
      <c r="CJ207" s="125"/>
      <c r="CK207" s="125"/>
    </row>
    <row r="208" spans="88:89" x14ac:dyDescent="0.35">
      <c r="CJ208" s="125"/>
      <c r="CK208" s="125"/>
    </row>
    <row r="209" spans="88:89" x14ac:dyDescent="0.35">
      <c r="CJ209" s="125"/>
      <c r="CK209" s="125"/>
    </row>
    <row r="210" spans="88:89" x14ac:dyDescent="0.35">
      <c r="CJ210" s="125"/>
      <c r="CK210" s="125"/>
    </row>
    <row r="211" spans="88:89" x14ac:dyDescent="0.35">
      <c r="CJ211" s="125"/>
      <c r="CK211" s="125"/>
    </row>
    <row r="212" spans="88:89" x14ac:dyDescent="0.35">
      <c r="CJ212" s="125"/>
      <c r="CK212" s="125"/>
    </row>
    <row r="213" spans="88:89" x14ac:dyDescent="0.35">
      <c r="CJ213" s="125"/>
      <c r="CK213" s="125"/>
    </row>
    <row r="214" spans="88:89" x14ac:dyDescent="0.35">
      <c r="CJ214" s="125"/>
      <c r="CK214" s="125"/>
    </row>
    <row r="215" spans="88:89" x14ac:dyDescent="0.35">
      <c r="CJ215" s="125"/>
      <c r="CK215" s="125"/>
    </row>
    <row r="216" spans="88:89" x14ac:dyDescent="0.35">
      <c r="CJ216" s="125"/>
      <c r="CK216" s="125"/>
    </row>
    <row r="217" spans="88:89" x14ac:dyDescent="0.35">
      <c r="CJ217" s="125"/>
      <c r="CK217" s="125"/>
    </row>
    <row r="218" spans="88:89" x14ac:dyDescent="0.35">
      <c r="CJ218" s="125"/>
      <c r="CK218" s="125"/>
    </row>
    <row r="219" spans="88:89" x14ac:dyDescent="0.35">
      <c r="CJ219" s="125"/>
      <c r="CK219" s="125"/>
    </row>
    <row r="220" spans="88:89" x14ac:dyDescent="0.35">
      <c r="CJ220" s="125"/>
      <c r="CK220" s="125"/>
    </row>
    <row r="221" spans="88:89" x14ac:dyDescent="0.35">
      <c r="CJ221" s="125"/>
      <c r="CK221" s="125"/>
    </row>
    <row r="222" spans="88:89" x14ac:dyDescent="0.35">
      <c r="CJ222" s="125"/>
      <c r="CK222" s="125"/>
    </row>
    <row r="223" spans="88:89" x14ac:dyDescent="0.35">
      <c r="CJ223" s="125"/>
      <c r="CK223" s="125"/>
    </row>
    <row r="224" spans="88:89" x14ac:dyDescent="0.35">
      <c r="CJ224" s="125"/>
      <c r="CK224" s="125"/>
    </row>
    <row r="225" spans="88:89" x14ac:dyDescent="0.35">
      <c r="CJ225" s="125"/>
      <c r="CK225" s="125"/>
    </row>
    <row r="226" spans="88:89" x14ac:dyDescent="0.35">
      <c r="CJ226" s="125"/>
      <c r="CK226" s="125"/>
    </row>
    <row r="227" spans="88:89" x14ac:dyDescent="0.35">
      <c r="CJ227" s="125"/>
      <c r="CK227" s="125"/>
    </row>
    <row r="228" spans="88:89" x14ac:dyDescent="0.35">
      <c r="CJ228" s="125"/>
      <c r="CK228" s="125"/>
    </row>
    <row r="229" spans="88:89" x14ac:dyDescent="0.35">
      <c r="CJ229" s="125"/>
      <c r="CK229" s="125"/>
    </row>
    <row r="230" spans="88:89" x14ac:dyDescent="0.35">
      <c r="CJ230" s="125"/>
      <c r="CK230" s="125"/>
    </row>
    <row r="231" spans="88:89" x14ac:dyDescent="0.35">
      <c r="CJ231" s="125"/>
      <c r="CK231" s="125"/>
    </row>
    <row r="232" spans="88:89" x14ac:dyDescent="0.35">
      <c r="CJ232" s="125"/>
      <c r="CK232" s="125"/>
    </row>
  </sheetData>
  <mergeCells count="34">
    <mergeCell ref="CV2:CX2"/>
    <mergeCell ref="Q2:Y2"/>
    <mergeCell ref="Z2:AH2"/>
    <mergeCell ref="AI2:AQ2"/>
    <mergeCell ref="AR2:AZ2"/>
    <mergeCell ref="BA2:BI2"/>
    <mergeCell ref="BJ2:BR2"/>
    <mergeCell ref="CS2:CU2"/>
    <mergeCell ref="BT2:BV2"/>
    <mergeCell ref="BW2:BY2"/>
    <mergeCell ref="BZ2:CB2"/>
    <mergeCell ref="CP2:CR2"/>
    <mergeCell ref="AX3:AZ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BA3:BC3"/>
    <mergeCell ref="BD3:BF3"/>
    <mergeCell ref="BG3:BI3"/>
    <mergeCell ref="BJ3:BL3"/>
    <mergeCell ref="BM3:BO3"/>
    <mergeCell ref="BP3:BR3"/>
    <mergeCell ref="CF2:CH2"/>
    <mergeCell ref="CC2:CE2"/>
    <mergeCell ref="CJ2:CL2"/>
    <mergeCell ref="CM2:C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A647-675B-44F9-9462-297E2A830DE6}">
  <sheetPr codeName="Sheet13"/>
  <dimension ref="A1:DJ232"/>
  <sheetViews>
    <sheetView workbookViewId="0">
      <selection activeCell="AB6" sqref="AB6"/>
    </sheetView>
  </sheetViews>
  <sheetFormatPr defaultColWidth="12.26953125" defaultRowHeight="14.5" x14ac:dyDescent="0.35"/>
  <cols>
    <col min="1" max="16384" width="12.26953125" style="179"/>
  </cols>
  <sheetData>
    <row r="1" spans="1:114" s="125" customFormat="1" ht="15" thickBot="1" x14ac:dyDescent="0.4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N1" s="121"/>
      <c r="O1" s="121"/>
      <c r="P1" s="121"/>
      <c r="BT1" s="121"/>
      <c r="BU1" s="123"/>
      <c r="BV1" s="121"/>
      <c r="BW1" s="121"/>
      <c r="BX1" s="121"/>
      <c r="BY1" s="121"/>
      <c r="BZ1" s="121"/>
      <c r="CA1" s="121"/>
      <c r="CB1" s="124"/>
      <c r="CC1" s="121"/>
      <c r="CD1" s="121"/>
      <c r="CE1" s="124"/>
      <c r="CF1" s="121"/>
      <c r="CG1" s="121"/>
      <c r="CH1" s="124"/>
      <c r="CJ1" s="121"/>
      <c r="CK1" s="123"/>
      <c r="CL1" s="121"/>
      <c r="CM1" s="121"/>
      <c r="CN1" s="121"/>
      <c r="CO1" s="121"/>
      <c r="CP1" s="121"/>
      <c r="CQ1" s="121"/>
      <c r="CR1" s="124"/>
      <c r="CS1" s="121"/>
      <c r="CT1" s="121"/>
      <c r="CU1" s="124"/>
      <c r="CV1" s="121"/>
      <c r="CW1" s="121"/>
      <c r="CX1" s="124"/>
    </row>
    <row r="2" spans="1:114" s="125" customFormat="1" ht="15" thickBot="1" x14ac:dyDescent="0.4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121"/>
      <c r="O2" s="121"/>
      <c r="P2" s="121"/>
      <c r="Q2" s="337" t="s">
        <v>60</v>
      </c>
      <c r="R2" s="338"/>
      <c r="S2" s="338"/>
      <c r="T2" s="338"/>
      <c r="U2" s="338"/>
      <c r="V2" s="338"/>
      <c r="W2" s="338"/>
      <c r="X2" s="338"/>
      <c r="Y2" s="339"/>
      <c r="Z2" s="337" t="s">
        <v>61</v>
      </c>
      <c r="AA2" s="338"/>
      <c r="AB2" s="338"/>
      <c r="AC2" s="338"/>
      <c r="AD2" s="338"/>
      <c r="AE2" s="338"/>
      <c r="AF2" s="338"/>
      <c r="AG2" s="338"/>
      <c r="AH2" s="339"/>
      <c r="AI2" s="337" t="s">
        <v>62</v>
      </c>
      <c r="AJ2" s="338"/>
      <c r="AK2" s="338"/>
      <c r="AL2" s="338"/>
      <c r="AM2" s="338"/>
      <c r="AN2" s="338"/>
      <c r="AO2" s="338"/>
      <c r="AP2" s="338"/>
      <c r="AQ2" s="339"/>
      <c r="AR2" s="337" t="s">
        <v>60</v>
      </c>
      <c r="AS2" s="338"/>
      <c r="AT2" s="338"/>
      <c r="AU2" s="338"/>
      <c r="AV2" s="338"/>
      <c r="AW2" s="338"/>
      <c r="AX2" s="338"/>
      <c r="AY2" s="338"/>
      <c r="AZ2" s="339"/>
      <c r="BA2" s="337" t="s">
        <v>61</v>
      </c>
      <c r="BB2" s="338"/>
      <c r="BC2" s="338"/>
      <c r="BD2" s="338"/>
      <c r="BE2" s="338"/>
      <c r="BF2" s="338"/>
      <c r="BG2" s="338"/>
      <c r="BH2" s="338"/>
      <c r="BI2" s="339"/>
      <c r="BJ2" s="337" t="s">
        <v>62</v>
      </c>
      <c r="BK2" s="338"/>
      <c r="BL2" s="338"/>
      <c r="BM2" s="338"/>
      <c r="BN2" s="338"/>
      <c r="BO2" s="338"/>
      <c r="BP2" s="338"/>
      <c r="BQ2" s="338"/>
      <c r="BR2" s="339"/>
      <c r="BT2" s="331" t="s">
        <v>63</v>
      </c>
      <c r="BU2" s="332"/>
      <c r="BV2" s="333"/>
      <c r="BW2" s="331" t="s">
        <v>64</v>
      </c>
      <c r="BX2" s="332"/>
      <c r="BY2" s="333"/>
      <c r="BZ2" s="331" t="s">
        <v>65</v>
      </c>
      <c r="CA2" s="332"/>
      <c r="CB2" s="333"/>
      <c r="CC2" s="331" t="s">
        <v>66</v>
      </c>
      <c r="CD2" s="332"/>
      <c r="CE2" s="333"/>
      <c r="CF2" s="331" t="s">
        <v>67</v>
      </c>
      <c r="CG2" s="332"/>
      <c r="CH2" s="333"/>
      <c r="CJ2" s="331" t="s">
        <v>63</v>
      </c>
      <c r="CK2" s="332"/>
      <c r="CL2" s="333"/>
      <c r="CM2" s="331" t="s">
        <v>64</v>
      </c>
      <c r="CN2" s="332"/>
      <c r="CO2" s="333"/>
      <c r="CP2" s="331" t="s">
        <v>65</v>
      </c>
      <c r="CQ2" s="332"/>
      <c r="CR2" s="333"/>
      <c r="CS2" s="331" t="s">
        <v>66</v>
      </c>
      <c r="CT2" s="332"/>
      <c r="CU2" s="333"/>
      <c r="CV2" s="331" t="s">
        <v>67</v>
      </c>
      <c r="CW2" s="332"/>
      <c r="CX2" s="333"/>
    </row>
    <row r="3" spans="1:114" s="125" customFormat="1" ht="15" customHeight="1" thickBot="1" x14ac:dyDescent="0.4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1"/>
      <c r="O3" s="121"/>
      <c r="P3" s="121"/>
      <c r="Q3" s="334" t="s">
        <v>68</v>
      </c>
      <c r="R3" s="335"/>
      <c r="S3" s="335"/>
      <c r="T3" s="335" t="s">
        <v>69</v>
      </c>
      <c r="U3" s="335"/>
      <c r="V3" s="335"/>
      <c r="W3" s="328" t="s">
        <v>70</v>
      </c>
      <c r="X3" s="329"/>
      <c r="Y3" s="330"/>
      <c r="Z3" s="334" t="s">
        <v>68</v>
      </c>
      <c r="AA3" s="335"/>
      <c r="AB3" s="335"/>
      <c r="AC3" s="335" t="s">
        <v>69</v>
      </c>
      <c r="AD3" s="335"/>
      <c r="AE3" s="335"/>
      <c r="AF3" s="328" t="s">
        <v>70</v>
      </c>
      <c r="AG3" s="329"/>
      <c r="AH3" s="330"/>
      <c r="AI3" s="334" t="s">
        <v>68</v>
      </c>
      <c r="AJ3" s="335"/>
      <c r="AK3" s="335"/>
      <c r="AL3" s="335" t="s">
        <v>69</v>
      </c>
      <c r="AM3" s="335"/>
      <c r="AN3" s="335"/>
      <c r="AO3" s="328" t="s">
        <v>70</v>
      </c>
      <c r="AP3" s="329"/>
      <c r="AQ3" s="330"/>
      <c r="AR3" s="334" t="s">
        <v>71</v>
      </c>
      <c r="AS3" s="335"/>
      <c r="AT3" s="335"/>
      <c r="AU3" s="335" t="s">
        <v>72</v>
      </c>
      <c r="AV3" s="335"/>
      <c r="AW3" s="336"/>
      <c r="AX3" s="328" t="s">
        <v>73</v>
      </c>
      <c r="AY3" s="329"/>
      <c r="AZ3" s="330"/>
      <c r="BA3" s="334" t="s">
        <v>71</v>
      </c>
      <c r="BB3" s="335"/>
      <c r="BC3" s="335"/>
      <c r="BD3" s="335" t="s">
        <v>72</v>
      </c>
      <c r="BE3" s="335"/>
      <c r="BF3" s="336"/>
      <c r="BG3" s="328" t="s">
        <v>73</v>
      </c>
      <c r="BH3" s="329"/>
      <c r="BI3" s="330"/>
      <c r="BJ3" s="334" t="s">
        <v>71</v>
      </c>
      <c r="BK3" s="335"/>
      <c r="BL3" s="335"/>
      <c r="BM3" s="335" t="s">
        <v>72</v>
      </c>
      <c r="BN3" s="335"/>
      <c r="BO3" s="336"/>
      <c r="BP3" s="328" t="s">
        <v>73</v>
      </c>
      <c r="BQ3" s="329"/>
      <c r="BR3" s="330"/>
      <c r="BT3" s="126" t="s">
        <v>74</v>
      </c>
      <c r="BU3" s="127" t="s">
        <v>75</v>
      </c>
      <c r="BV3" s="127" t="s">
        <v>76</v>
      </c>
      <c r="BW3" s="126" t="s">
        <v>74</v>
      </c>
      <c r="BX3" s="127" t="s">
        <v>75</v>
      </c>
      <c r="BY3" s="127" t="s">
        <v>76</v>
      </c>
      <c r="BZ3" s="126" t="s">
        <v>74</v>
      </c>
      <c r="CA3" s="127" t="s">
        <v>75</v>
      </c>
      <c r="CB3" s="127" t="s">
        <v>76</v>
      </c>
      <c r="CC3" s="126" t="s">
        <v>74</v>
      </c>
      <c r="CD3" s="127" t="s">
        <v>75</v>
      </c>
      <c r="CE3" s="127" t="s">
        <v>76</v>
      </c>
      <c r="CF3" s="126" t="s">
        <v>74</v>
      </c>
      <c r="CG3" s="127" t="s">
        <v>75</v>
      </c>
      <c r="CH3" s="127" t="s">
        <v>76</v>
      </c>
      <c r="CJ3" s="126" t="s">
        <v>74</v>
      </c>
      <c r="CK3" s="127" t="s">
        <v>75</v>
      </c>
      <c r="CL3" s="127" t="s">
        <v>76</v>
      </c>
      <c r="CM3" s="126" t="s">
        <v>74</v>
      </c>
      <c r="CN3" s="127" t="s">
        <v>75</v>
      </c>
      <c r="CO3" s="127" t="s">
        <v>76</v>
      </c>
      <c r="CP3" s="126" t="s">
        <v>74</v>
      </c>
      <c r="CQ3" s="127" t="s">
        <v>75</v>
      </c>
      <c r="CR3" s="127" t="s">
        <v>76</v>
      </c>
      <c r="CS3" s="126" t="s">
        <v>74</v>
      </c>
      <c r="CT3" s="127" t="s">
        <v>75</v>
      </c>
      <c r="CU3" s="127" t="s">
        <v>76</v>
      </c>
      <c r="CV3" s="126" t="s">
        <v>74</v>
      </c>
      <c r="CW3" s="127" t="s">
        <v>75</v>
      </c>
      <c r="CX3" s="127" t="s">
        <v>76</v>
      </c>
    </row>
    <row r="4" spans="1:114" s="129" customFormat="1" ht="59.25" customHeight="1" x14ac:dyDescent="0.35">
      <c r="A4" s="128"/>
      <c r="B4" s="128" t="s">
        <v>77</v>
      </c>
      <c r="C4" s="128" t="s">
        <v>78</v>
      </c>
      <c r="D4" s="128" t="s">
        <v>216</v>
      </c>
      <c r="E4" s="128" t="s">
        <v>80</v>
      </c>
      <c r="F4" s="128" t="s">
        <v>81</v>
      </c>
      <c r="G4" s="128" t="s">
        <v>82</v>
      </c>
      <c r="H4" s="128" t="s">
        <v>83</v>
      </c>
      <c r="I4" s="128" t="s">
        <v>84</v>
      </c>
      <c r="J4" s="128" t="s">
        <v>85</v>
      </c>
      <c r="K4" s="128" t="s">
        <v>86</v>
      </c>
      <c r="L4" s="128" t="s">
        <v>87</v>
      </c>
      <c r="M4" s="128" t="s">
        <v>88</v>
      </c>
      <c r="N4" s="128" t="s">
        <v>89</v>
      </c>
      <c r="O4" s="128" t="s">
        <v>90</v>
      </c>
      <c r="P4" s="128" t="s">
        <v>91</v>
      </c>
      <c r="Q4" s="126" t="s">
        <v>92</v>
      </c>
      <c r="R4" s="128" t="s">
        <v>93</v>
      </c>
      <c r="S4" s="128" t="s">
        <v>94</v>
      </c>
      <c r="T4" s="129" t="s">
        <v>92</v>
      </c>
      <c r="U4" s="128" t="s">
        <v>93</v>
      </c>
      <c r="V4" s="128" t="s">
        <v>94</v>
      </c>
      <c r="W4" s="126" t="s">
        <v>92</v>
      </c>
      <c r="X4" s="128" t="s">
        <v>93</v>
      </c>
      <c r="Y4" s="130" t="s">
        <v>94</v>
      </c>
      <c r="Z4" s="126" t="s">
        <v>92</v>
      </c>
      <c r="AA4" s="128" t="s">
        <v>93</v>
      </c>
      <c r="AB4" s="128" t="s">
        <v>94</v>
      </c>
      <c r="AC4" s="129" t="s">
        <v>92</v>
      </c>
      <c r="AD4" s="128" t="s">
        <v>93</v>
      </c>
      <c r="AE4" s="128" t="s">
        <v>94</v>
      </c>
      <c r="AF4" s="126" t="s">
        <v>92</v>
      </c>
      <c r="AG4" s="128" t="s">
        <v>93</v>
      </c>
      <c r="AH4" s="130" t="s">
        <v>94</v>
      </c>
      <c r="AI4" s="126" t="s">
        <v>92</v>
      </c>
      <c r="AJ4" s="128" t="s">
        <v>93</v>
      </c>
      <c r="AK4" s="128" t="s">
        <v>94</v>
      </c>
      <c r="AL4" s="129" t="s">
        <v>92</v>
      </c>
      <c r="AM4" s="128" t="s">
        <v>93</v>
      </c>
      <c r="AN4" s="128" t="s">
        <v>94</v>
      </c>
      <c r="AO4" s="126" t="s">
        <v>92</v>
      </c>
      <c r="AP4" s="128" t="s">
        <v>93</v>
      </c>
      <c r="AQ4" s="130" t="s">
        <v>94</v>
      </c>
      <c r="AR4" s="126" t="s">
        <v>92</v>
      </c>
      <c r="AS4" s="128" t="s">
        <v>93</v>
      </c>
      <c r="AT4" s="128" t="s">
        <v>94</v>
      </c>
      <c r="AU4" s="129" t="s">
        <v>92</v>
      </c>
      <c r="AV4" s="128" t="s">
        <v>93</v>
      </c>
      <c r="AW4" s="128" t="s">
        <v>94</v>
      </c>
      <c r="AX4" s="126" t="s">
        <v>92</v>
      </c>
      <c r="AY4" s="128" t="s">
        <v>93</v>
      </c>
      <c r="AZ4" s="130" t="s">
        <v>94</v>
      </c>
      <c r="BA4" s="126" t="s">
        <v>92</v>
      </c>
      <c r="BB4" s="128" t="s">
        <v>93</v>
      </c>
      <c r="BC4" s="128" t="s">
        <v>94</v>
      </c>
      <c r="BD4" s="129" t="s">
        <v>92</v>
      </c>
      <c r="BE4" s="128" t="s">
        <v>93</v>
      </c>
      <c r="BF4" s="128" t="s">
        <v>94</v>
      </c>
      <c r="BG4" s="126" t="s">
        <v>92</v>
      </c>
      <c r="BH4" s="128" t="s">
        <v>93</v>
      </c>
      <c r="BI4" s="130" t="s">
        <v>94</v>
      </c>
      <c r="BJ4" s="126" t="s">
        <v>92</v>
      </c>
      <c r="BK4" s="128" t="s">
        <v>93</v>
      </c>
      <c r="BL4" s="128" t="s">
        <v>94</v>
      </c>
      <c r="BM4" s="129" t="s">
        <v>92</v>
      </c>
      <c r="BN4" s="128" t="s">
        <v>93</v>
      </c>
      <c r="BO4" s="128" t="s">
        <v>94</v>
      </c>
      <c r="BP4" s="126" t="s">
        <v>92</v>
      </c>
      <c r="BQ4" s="128" t="s">
        <v>93</v>
      </c>
      <c r="BR4" s="130" t="s">
        <v>94</v>
      </c>
      <c r="BT4" s="126" t="s">
        <v>92</v>
      </c>
      <c r="BU4" s="127" t="s">
        <v>92</v>
      </c>
      <c r="BV4" s="127" t="s">
        <v>92</v>
      </c>
      <c r="BW4" s="126" t="s">
        <v>92</v>
      </c>
      <c r="BX4" s="127" t="s">
        <v>92</v>
      </c>
      <c r="BY4" s="127" t="s">
        <v>92</v>
      </c>
      <c r="BZ4" s="126" t="s">
        <v>92</v>
      </c>
      <c r="CA4" s="127" t="s">
        <v>92</v>
      </c>
      <c r="CB4" s="127" t="s">
        <v>92</v>
      </c>
      <c r="CC4" s="126" t="s">
        <v>92</v>
      </c>
      <c r="CD4" s="127" t="s">
        <v>92</v>
      </c>
      <c r="CE4" s="127" t="s">
        <v>92</v>
      </c>
      <c r="CF4" s="126" t="s">
        <v>92</v>
      </c>
      <c r="CG4" s="127" t="s">
        <v>92</v>
      </c>
      <c r="CH4" s="127" t="s">
        <v>92</v>
      </c>
      <c r="CJ4" s="126" t="s">
        <v>92</v>
      </c>
      <c r="CK4" s="127" t="s">
        <v>92</v>
      </c>
      <c r="CL4" s="127" t="s">
        <v>92</v>
      </c>
      <c r="CM4" s="126" t="s">
        <v>92</v>
      </c>
      <c r="CN4" s="127" t="s">
        <v>92</v>
      </c>
      <c r="CO4" s="127" t="s">
        <v>92</v>
      </c>
      <c r="CP4" s="126" t="s">
        <v>92</v>
      </c>
      <c r="CQ4" s="127" t="s">
        <v>92</v>
      </c>
      <c r="CR4" s="127" t="s">
        <v>92</v>
      </c>
      <c r="CS4" s="126" t="s">
        <v>92</v>
      </c>
      <c r="CT4" s="127" t="s">
        <v>92</v>
      </c>
      <c r="CU4" s="127" t="s">
        <v>92</v>
      </c>
      <c r="CV4" s="126" t="s">
        <v>92</v>
      </c>
      <c r="CW4" s="127" t="s">
        <v>92</v>
      </c>
      <c r="CX4" s="127" t="s">
        <v>92</v>
      </c>
    </row>
    <row r="5" spans="1:114" s="125" customFormat="1" ht="19.5" customHeight="1" x14ac:dyDescent="0.35">
      <c r="A5" s="120" t="s">
        <v>95</v>
      </c>
      <c r="B5" s="121">
        <f>'Service Territory CT Baseline'!E18-('Service Territory CT Baseline'!E19-'Service Territory CT Baseline'!E18)</f>
        <v>0</v>
      </c>
      <c r="C5" s="121">
        <f>'Service Territory CT Baseline'!D18-('Service Territory CT Baseline'!D19-'Service Territory CT Baseline'!D18)</f>
        <v>0</v>
      </c>
      <c r="D5" s="121"/>
      <c r="E5" s="121">
        <f>'Service Territory CT Baseline'!E8-('Service Territory CT Baseline'!E9-'Service Territory CT Baseline'!E8)</f>
        <v>0</v>
      </c>
      <c r="F5" s="121">
        <f>'Service Territory CT Baseline'!D8-('Service Territory CT Baseline'!D9-'Service Territory CT Baseline'!D8)</f>
        <v>0</v>
      </c>
      <c r="G5" s="121"/>
      <c r="H5" s="121">
        <f>'Service Territory CT Baseline'!E10-('Service Territory CT Baseline'!E11-'Service Territory CT Baseline'!E10)</f>
        <v>0</v>
      </c>
      <c r="I5" s="121">
        <f>'Service Territory CT Baseline'!D10-('Service Territory CT Baseline'!D11-'Service Territory CT Baseline'!D10)</f>
        <v>0</v>
      </c>
      <c r="J5" s="121"/>
      <c r="K5" s="121">
        <f>'Service Territory CT Baseline'!E12-('Service Territory CT Baseline'!E13-'Service Territory CT Baseline'!E12)</f>
        <v>0</v>
      </c>
      <c r="L5" s="121">
        <f>'Service Territory CT Baseline'!D12-('Service Territory CT Baseline'!D13-'Service Territory CT Baseline'!D12)</f>
        <v>0</v>
      </c>
      <c r="M5" s="122"/>
      <c r="N5" s="121">
        <f>'Service Territory CT Baseline'!E14-('Service Territory CT Baseline'!E15-'Service Territory CT Baseline'!E14)</f>
        <v>0</v>
      </c>
      <c r="O5" s="121">
        <f>'Service Territory CT Baseline'!D14-('Service Territory CT Baseline'!D15-'Service Territory CT Baseline'!D14)</f>
        <v>0</v>
      </c>
      <c r="P5" s="121"/>
      <c r="Q5" s="131">
        <v>0</v>
      </c>
      <c r="R5" s="133">
        <v>0</v>
      </c>
      <c r="S5" s="133">
        <v>0</v>
      </c>
      <c r="T5" s="133">
        <v>0</v>
      </c>
      <c r="U5" s="133">
        <v>0</v>
      </c>
      <c r="V5" s="133">
        <v>0</v>
      </c>
      <c r="W5" s="131">
        <v>0</v>
      </c>
      <c r="X5" s="133">
        <v>0</v>
      </c>
      <c r="Y5" s="134">
        <v>0</v>
      </c>
      <c r="Z5" s="131">
        <v>0</v>
      </c>
      <c r="AA5" s="133">
        <v>0</v>
      </c>
      <c r="AB5" s="133">
        <v>0</v>
      </c>
      <c r="AC5" s="133">
        <v>0</v>
      </c>
      <c r="AD5" s="133">
        <v>0</v>
      </c>
      <c r="AE5" s="133">
        <v>0</v>
      </c>
      <c r="AF5" s="131">
        <v>0</v>
      </c>
      <c r="AG5" s="133">
        <v>0</v>
      </c>
      <c r="AH5" s="134">
        <v>0</v>
      </c>
      <c r="AI5" s="131">
        <v>0</v>
      </c>
      <c r="AJ5" s="133">
        <v>0</v>
      </c>
      <c r="AK5" s="133">
        <v>0</v>
      </c>
      <c r="AL5" s="133">
        <v>0</v>
      </c>
      <c r="AM5" s="133">
        <v>0</v>
      </c>
      <c r="AN5" s="133">
        <v>0</v>
      </c>
      <c r="AO5" s="131">
        <v>0</v>
      </c>
      <c r="AP5" s="133">
        <v>0</v>
      </c>
      <c r="AQ5" s="134">
        <v>0</v>
      </c>
      <c r="AR5" s="131"/>
      <c r="AS5" s="133"/>
      <c r="AT5" s="133"/>
      <c r="AU5" s="133"/>
      <c r="AV5" s="133"/>
      <c r="AW5" s="133"/>
      <c r="AX5" s="131"/>
      <c r="AY5" s="133"/>
      <c r="AZ5" s="134"/>
      <c r="BA5" s="131"/>
      <c r="BB5" s="133"/>
      <c r="BC5" s="133"/>
      <c r="BD5" s="133"/>
      <c r="BE5" s="133"/>
      <c r="BF5" s="133"/>
      <c r="BG5" s="131"/>
      <c r="BH5" s="133"/>
      <c r="BI5" s="134"/>
      <c r="BJ5" s="131"/>
      <c r="BK5" s="133"/>
      <c r="BL5" s="133"/>
      <c r="BM5" s="133"/>
      <c r="BN5" s="133"/>
      <c r="BO5" s="133"/>
      <c r="BP5" s="131"/>
      <c r="BQ5" s="133"/>
      <c r="BR5" s="134"/>
      <c r="BT5" s="131">
        <v>0</v>
      </c>
      <c r="BU5" s="134">
        <v>0</v>
      </c>
      <c r="BV5" s="134">
        <v>0</v>
      </c>
      <c r="BW5" s="131">
        <v>0</v>
      </c>
      <c r="BX5" s="134">
        <v>0</v>
      </c>
      <c r="BY5" s="134">
        <v>0</v>
      </c>
      <c r="BZ5" s="131">
        <v>0</v>
      </c>
      <c r="CA5" s="134">
        <v>0</v>
      </c>
      <c r="CB5" s="134">
        <v>0</v>
      </c>
      <c r="CC5" s="131">
        <v>0</v>
      </c>
      <c r="CD5" s="134">
        <v>0</v>
      </c>
      <c r="CE5" s="134">
        <v>0</v>
      </c>
      <c r="CF5" s="131">
        <v>0</v>
      </c>
      <c r="CG5" s="134">
        <v>0</v>
      </c>
      <c r="CH5" s="134">
        <v>0</v>
      </c>
      <c r="CJ5" s="131"/>
      <c r="CK5" s="134"/>
      <c r="CL5" s="134"/>
      <c r="CM5" s="131"/>
      <c r="CN5" s="134"/>
      <c r="CO5" s="134"/>
      <c r="CP5" s="131"/>
      <c r="CQ5" s="134"/>
      <c r="CR5" s="134"/>
      <c r="CS5" s="131"/>
      <c r="CT5" s="134"/>
      <c r="CU5" s="134"/>
      <c r="CV5" s="131"/>
      <c r="CW5" s="134"/>
      <c r="CX5" s="134"/>
      <c r="DA5" s="125" t="str">
        <f>'CT Market Penetration Worksheet'!L5</f>
        <v/>
      </c>
      <c r="DB5" s="125" t="str">
        <f>'CT Market Penetration Worksheet'!L11</f>
        <v/>
      </c>
      <c r="DC5" s="125" t="str">
        <f>'CT Market Penetration Worksheet'!L17</f>
        <v/>
      </c>
      <c r="DD5" s="125" t="str">
        <f>'CT Market Penetration Worksheet'!L23</f>
        <v/>
      </c>
      <c r="DF5" s="125">
        <f>'CT Alt-Tech Details'!G4</f>
        <v>0</v>
      </c>
      <c r="DG5" s="125">
        <f>'CT Alt-Tech Details'!G5</f>
        <v>0</v>
      </c>
      <c r="DH5" s="125">
        <f>'CT Alt-Tech Details'!G6</f>
        <v>0</v>
      </c>
      <c r="DI5" s="125">
        <f>'CT Alt-Tech Details'!G7</f>
        <v>0</v>
      </c>
    </row>
    <row r="6" spans="1:114" s="125" customFormat="1" ht="19.5" customHeight="1" x14ac:dyDescent="0.35">
      <c r="A6" s="120" t="s">
        <v>96</v>
      </c>
      <c r="B6" s="121">
        <f>'Service Territory CT Baseline'!E19+2*('Service Territory CT Baseline'!E19-'Service Territory CT Baseline'!E18)</f>
        <v>0</v>
      </c>
      <c r="C6" s="121">
        <f>'Service Territory CT Baseline'!D19+2*('Service Territory CT Baseline'!D19-'Service Territory CT Baseline'!D18)</f>
        <v>0</v>
      </c>
      <c r="D6" s="121"/>
      <c r="E6" s="121">
        <f>'Service Territory CT Baseline'!E9+2*('Service Territory CT Baseline'!E9-'Service Territory CT Baseline'!E8)</f>
        <v>0</v>
      </c>
      <c r="F6" s="121">
        <f>'Service Territory CT Baseline'!D9+2*('Service Territory CT Baseline'!D9-'Service Territory CT Baseline'!D8)</f>
        <v>0</v>
      </c>
      <c r="G6" s="121"/>
      <c r="H6" s="121">
        <f>'Service Territory CT Baseline'!E11+2*('Service Territory CT Baseline'!E11-'Service Territory CT Baseline'!E10)</f>
        <v>0</v>
      </c>
      <c r="I6" s="121">
        <f>'Service Territory CT Baseline'!D11+2*('Service Territory CT Baseline'!D11-'Service Territory CT Baseline'!D10)</f>
        <v>0</v>
      </c>
      <c r="J6" s="121"/>
      <c r="K6" s="121">
        <f>'Service Territory CT Baseline'!E13+2*('Service Territory CT Baseline'!E13-'Service Territory CT Baseline'!E12)</f>
        <v>0</v>
      </c>
      <c r="L6" s="121">
        <f>'Service Territory CT Baseline'!D13+2*('Service Territory CT Baseline'!D13-'Service Territory CT Baseline'!D12)</f>
        <v>0</v>
      </c>
      <c r="M6" s="122"/>
      <c r="N6" s="121">
        <f>'Service Territory CT Baseline'!E15+2*('Service Territory CT Baseline'!E15-'Service Territory CT Baseline'!E14)</f>
        <v>0</v>
      </c>
      <c r="O6" s="121">
        <f>'Service Territory CT Baseline'!D15+2*('Service Territory CT Baseline'!D15-'Service Territory CT Baseline'!D14)</f>
        <v>0</v>
      </c>
      <c r="P6" s="121"/>
      <c r="Q6" s="131">
        <f>'CT Market Penetration Worksheet'!$K$30</f>
        <v>0</v>
      </c>
      <c r="R6" s="133">
        <f>'CT Market Penetration Worksheet'!$K$32</f>
        <v>0</v>
      </c>
      <c r="S6" s="133">
        <f>'CT Market Penetration Worksheet'!$K$33</f>
        <v>0</v>
      </c>
      <c r="T6" s="133">
        <f>'CT Market Penetration Worksheet'!$J$30</f>
        <v>0</v>
      </c>
      <c r="U6" s="133">
        <f>'CT Market Penetration Worksheet'!$J$32</f>
        <v>0</v>
      </c>
      <c r="V6" s="133">
        <f>'CT Market Penetration Worksheet'!$J$33</f>
        <v>0</v>
      </c>
      <c r="W6" s="131" t="str">
        <f>'CT Market Penetration Worksheet'!$L$30</f>
        <v/>
      </c>
      <c r="X6" s="133" t="str">
        <f>'CT Market Penetration Worksheet'!$L$32</f>
        <v/>
      </c>
      <c r="Y6" s="134" t="str">
        <f>'CT Market Penetration Worksheet'!$L$33</f>
        <v/>
      </c>
      <c r="Z6" s="220">
        <f>'CT Market Penetration Worksheet'!$K$30</f>
        <v>0</v>
      </c>
      <c r="AA6" s="221">
        <f>'CT Market Penetration Worksheet'!$K$32</f>
        <v>0</v>
      </c>
      <c r="AB6" s="221">
        <f>'CT Market Penetration Worksheet'!$K$33</f>
        <v>0</v>
      </c>
      <c r="AC6" s="133">
        <f>'CT Market Penetration Worksheet'!$J$30</f>
        <v>0</v>
      </c>
      <c r="AD6" s="133">
        <f>'CT Market Penetration Worksheet'!$J$32</f>
        <v>0</v>
      </c>
      <c r="AE6" s="133">
        <f>'CT Market Penetration Worksheet'!$J$33</f>
        <v>0</v>
      </c>
      <c r="AF6" s="131" t="str">
        <f>'CT Market Penetration Worksheet'!$L$30</f>
        <v/>
      </c>
      <c r="AG6" s="133" t="str">
        <f>'CT Market Penetration Worksheet'!$L$32</f>
        <v/>
      </c>
      <c r="AH6" s="134" t="str">
        <f>'CT Market Penetration Worksheet'!$L$33</f>
        <v/>
      </c>
      <c r="AI6" s="131">
        <f>'CT Market Penetration Worksheet'!$K$30</f>
        <v>0</v>
      </c>
      <c r="AJ6" s="133">
        <f>'CT Market Penetration Worksheet'!$K$32</f>
        <v>0</v>
      </c>
      <c r="AK6" s="133">
        <f>'CT Market Penetration Worksheet'!$K$33</f>
        <v>0</v>
      </c>
      <c r="AL6" s="133">
        <f>'CT Market Penetration Worksheet'!$J$30</f>
        <v>0</v>
      </c>
      <c r="AM6" s="133">
        <f>'CT Market Penetration Worksheet'!$J$32</f>
        <v>0</v>
      </c>
      <c r="AN6" s="133">
        <f>'CT Market Penetration Worksheet'!$J$33</f>
        <v>0</v>
      </c>
      <c r="AO6" s="131" t="str">
        <f>'CT Market Penetration Worksheet'!$L$30</f>
        <v/>
      </c>
      <c r="AP6" s="133" t="str">
        <f>'CT Market Penetration Worksheet'!$L$32</f>
        <v/>
      </c>
      <c r="AQ6" s="134" t="str">
        <f>'CT Market Penetration Worksheet'!$L$33</f>
        <v/>
      </c>
      <c r="AR6" s="131"/>
      <c r="AS6" s="133"/>
      <c r="AT6" s="133"/>
      <c r="AU6" s="133"/>
      <c r="AV6" s="133"/>
      <c r="AW6" s="133"/>
      <c r="AX6" s="131"/>
      <c r="AY6" s="133"/>
      <c r="AZ6" s="134"/>
      <c r="BA6" s="131"/>
      <c r="BB6" s="133"/>
      <c r="BC6" s="133"/>
      <c r="BD6" s="133"/>
      <c r="BE6" s="133"/>
      <c r="BF6" s="133"/>
      <c r="BG6" s="131"/>
      <c r="BH6" s="133"/>
      <c r="BI6" s="134"/>
      <c r="BJ6" s="131"/>
      <c r="BK6" s="133"/>
      <c r="BL6" s="133"/>
      <c r="BM6" s="133"/>
      <c r="BN6" s="133"/>
      <c r="BO6" s="133"/>
      <c r="BP6" s="131"/>
      <c r="BQ6" s="133"/>
      <c r="BR6" s="134"/>
      <c r="BT6" s="131" t="str">
        <f>'CT Market Penetration Worksheet'!$L$5</f>
        <v/>
      </c>
      <c r="BU6" s="134" t="str">
        <f>'CT Market Penetration Worksheet'!$L$5</f>
        <v/>
      </c>
      <c r="BV6" s="134" t="str">
        <f>'CT Market Penetration Worksheet'!$L$5</f>
        <v/>
      </c>
      <c r="BW6" s="131" t="str">
        <f>'CT Market Penetration Worksheet'!$L$11</f>
        <v/>
      </c>
      <c r="BX6" s="134" t="str">
        <f>'CT Market Penetration Worksheet'!$L$11</f>
        <v/>
      </c>
      <c r="BY6" s="134" t="str">
        <f>'CT Market Penetration Worksheet'!$L$11</f>
        <v/>
      </c>
      <c r="BZ6" s="131" t="str">
        <f>'CT Market Penetration Worksheet'!$L$17</f>
        <v/>
      </c>
      <c r="CA6" s="134" t="str">
        <f>'CT Market Penetration Worksheet'!$L$17</f>
        <v/>
      </c>
      <c r="CB6" s="134" t="str">
        <f>'CT Market Penetration Worksheet'!$L$17</f>
        <v/>
      </c>
      <c r="CC6" s="131" t="str">
        <f>'CT Market Penetration Worksheet'!$L$23</f>
        <v/>
      </c>
      <c r="CD6" s="134" t="str">
        <f>'CT Market Penetration Worksheet'!$L$23</f>
        <v/>
      </c>
      <c r="CE6" s="134" t="str">
        <f>'CT Market Penetration Worksheet'!$L$23</f>
        <v/>
      </c>
      <c r="CF6" s="131" t="str">
        <f>'CT Market Penetration Worksheet'!$L$29</f>
        <v/>
      </c>
      <c r="CG6" s="134" t="str">
        <f>'CT Market Penetration Worksheet'!$L$29</f>
        <v/>
      </c>
      <c r="CH6" s="134" t="str">
        <f>'CT Market Penetration Worksheet'!$L$29</f>
        <v/>
      </c>
      <c r="CJ6" s="131"/>
      <c r="CK6" s="134"/>
      <c r="CL6" s="134"/>
      <c r="CM6" s="131"/>
      <c r="CN6" s="134"/>
      <c r="CO6" s="134"/>
      <c r="CP6" s="131"/>
      <c r="CQ6" s="134"/>
      <c r="CR6" s="134"/>
      <c r="CS6" s="131"/>
      <c r="CT6" s="134"/>
      <c r="CU6" s="134"/>
      <c r="CV6" s="131"/>
      <c r="CW6" s="134"/>
      <c r="CX6" s="134"/>
      <c r="DA6" s="125" t="e">
        <f>DA5/SUM($DA$5:$DD$5)</f>
        <v>#VALUE!</v>
      </c>
      <c r="DB6" s="125" t="e">
        <f t="shared" ref="DB6:DD6" si="0">DB5/SUM($DA$5:$DD$5)</f>
        <v>#VALUE!</v>
      </c>
      <c r="DC6" s="125" t="e">
        <f t="shared" si="0"/>
        <v>#VALUE!</v>
      </c>
      <c r="DD6" s="125" t="e">
        <f t="shared" si="0"/>
        <v>#VALUE!</v>
      </c>
    </row>
    <row r="7" spans="1:114" s="125" customFormat="1" ht="19.5" customHeight="1" x14ac:dyDescent="0.35">
      <c r="A7" s="120" t="s">
        <v>97</v>
      </c>
      <c r="B7" s="121">
        <v>9.0766905980412389</v>
      </c>
      <c r="C7" s="121">
        <v>9.0766905980412389</v>
      </c>
      <c r="D7" s="121"/>
      <c r="E7" s="121">
        <v>9.0766905980412389</v>
      </c>
      <c r="F7" s="121">
        <v>9.0766905980412389</v>
      </c>
      <c r="G7" s="121"/>
      <c r="H7" s="121">
        <v>9.0766905980412389</v>
      </c>
      <c r="I7" s="121">
        <v>9.0766905980412389</v>
      </c>
      <c r="J7" s="121"/>
      <c r="K7" s="121">
        <v>9.0766905980412389</v>
      </c>
      <c r="L7" s="121">
        <v>9.0766905980412389</v>
      </c>
      <c r="M7" s="122"/>
      <c r="N7" s="121">
        <v>9.0766905980412389</v>
      </c>
      <c r="O7" s="121">
        <v>9.0766905980412389</v>
      </c>
      <c r="P7" s="121"/>
      <c r="Q7" s="135">
        <f>'CT Market Penetration Parameter'!$C$6</f>
        <v>1.3877995433272068</v>
      </c>
      <c r="R7" s="121">
        <f>'CT Market Penetration Parameter'!$C$6</f>
        <v>1.3877995433272068</v>
      </c>
      <c r="S7" s="121">
        <f>'CT Market Penetration Parameter'!$C$6</f>
        <v>1.3877995433272068</v>
      </c>
      <c r="T7" s="121">
        <f>'CT Market Penetration Parameter'!$C$6</f>
        <v>1.3877995433272068</v>
      </c>
      <c r="U7" s="121">
        <f>'CT Market Penetration Parameter'!$C$6</f>
        <v>1.3877995433272068</v>
      </c>
      <c r="V7" s="121">
        <f>'CT Market Penetration Parameter'!$C$6</f>
        <v>1.3877995433272068</v>
      </c>
      <c r="W7" s="135">
        <f>'CT Market Penetration Parameter'!$C$6</f>
        <v>1.3877995433272068</v>
      </c>
      <c r="X7" s="121">
        <f>'CT Market Penetration Parameter'!$C$6</f>
        <v>1.3877995433272068</v>
      </c>
      <c r="Y7" s="136">
        <f>'CT Market Penetration Parameter'!$C$6</f>
        <v>1.3877995433272068</v>
      </c>
      <c r="Z7" s="135">
        <f>'CT Market Penetration Parameter'!$D$6</f>
        <v>1.0408496574954051</v>
      </c>
      <c r="AA7" s="121">
        <f>'CT Market Penetration Parameter'!$D$6</f>
        <v>1.0408496574954051</v>
      </c>
      <c r="AB7" s="121">
        <f>'CT Market Penetration Parameter'!$D$6</f>
        <v>1.0408496574954051</v>
      </c>
      <c r="AC7" s="121">
        <f>'CT Market Penetration Parameter'!$D$6</f>
        <v>1.0408496574954051</v>
      </c>
      <c r="AD7" s="121">
        <f>'CT Market Penetration Parameter'!$D$6</f>
        <v>1.0408496574954051</v>
      </c>
      <c r="AE7" s="121">
        <f>'CT Market Penetration Parameter'!$D$6</f>
        <v>1.0408496574954051</v>
      </c>
      <c r="AF7" s="135">
        <f>'CT Market Penetration Parameter'!$D$6</f>
        <v>1.0408496574954051</v>
      </c>
      <c r="AG7" s="121">
        <f>'CT Market Penetration Parameter'!$D$6</f>
        <v>1.0408496574954051</v>
      </c>
      <c r="AH7" s="136">
        <f>'CT Market Penetration Parameter'!$D$6</f>
        <v>1.0408496574954051</v>
      </c>
      <c r="AI7" s="135">
        <f>'CT Market Penetration Parameter'!$E$6</f>
        <v>1.7347494291590084</v>
      </c>
      <c r="AJ7" s="121">
        <f>'CT Market Penetration Parameter'!$E$6</f>
        <v>1.7347494291590084</v>
      </c>
      <c r="AK7" s="121">
        <f>'CT Market Penetration Parameter'!$E$6</f>
        <v>1.7347494291590084</v>
      </c>
      <c r="AL7" s="121">
        <f>'CT Market Penetration Parameter'!$E$6</f>
        <v>1.7347494291590084</v>
      </c>
      <c r="AM7" s="121">
        <f>'CT Market Penetration Parameter'!$E$6</f>
        <v>1.7347494291590084</v>
      </c>
      <c r="AN7" s="121">
        <f>'CT Market Penetration Parameter'!$E$6</f>
        <v>1.7347494291590084</v>
      </c>
      <c r="AO7" s="135">
        <f>'CT Market Penetration Parameter'!$E$6</f>
        <v>1.7347494291590084</v>
      </c>
      <c r="AP7" s="121">
        <f>'CT Market Penetration Parameter'!$E$6</f>
        <v>1.7347494291590084</v>
      </c>
      <c r="AQ7" s="136">
        <f>'CT Market Penetration Parameter'!$E$6</f>
        <v>1.7347494291590084</v>
      </c>
      <c r="AR7" s="135">
        <f>'CT Market Penetration Parameter'!$C$6</f>
        <v>1.3877995433272068</v>
      </c>
      <c r="AS7" s="121">
        <f>'CT Market Penetration Parameter'!$C$6</f>
        <v>1.3877995433272068</v>
      </c>
      <c r="AT7" s="121">
        <f>'CT Market Penetration Parameter'!$C$6</f>
        <v>1.3877995433272068</v>
      </c>
      <c r="AU7" s="121">
        <f>'CT Market Penetration Parameter'!$C$6</f>
        <v>1.3877995433272068</v>
      </c>
      <c r="AV7" s="121">
        <f>'CT Market Penetration Parameter'!$C$6</f>
        <v>1.3877995433272068</v>
      </c>
      <c r="AW7" s="121">
        <f>'CT Market Penetration Parameter'!$C$6</f>
        <v>1.3877995433272068</v>
      </c>
      <c r="AX7" s="135">
        <f>'CT Market Penetration Parameter'!$C$6</f>
        <v>1.3877995433272068</v>
      </c>
      <c r="AY7" s="121">
        <f>'CT Market Penetration Parameter'!$C$6</f>
        <v>1.3877995433272068</v>
      </c>
      <c r="AZ7" s="136">
        <f>'CT Market Penetration Parameter'!$C$6</f>
        <v>1.3877995433272068</v>
      </c>
      <c r="BA7" s="135">
        <f>'CT Market Penetration Parameter'!$D$6</f>
        <v>1.0408496574954051</v>
      </c>
      <c r="BB7" s="121">
        <f>'CT Market Penetration Parameter'!$D$6</f>
        <v>1.0408496574954051</v>
      </c>
      <c r="BC7" s="121">
        <f>'CT Market Penetration Parameter'!$D$6</f>
        <v>1.0408496574954051</v>
      </c>
      <c r="BD7" s="121">
        <f>'CT Market Penetration Parameter'!$D$6</f>
        <v>1.0408496574954051</v>
      </c>
      <c r="BE7" s="121">
        <f>'CT Market Penetration Parameter'!$D$6</f>
        <v>1.0408496574954051</v>
      </c>
      <c r="BF7" s="121">
        <f>'CT Market Penetration Parameter'!$D$6</f>
        <v>1.0408496574954051</v>
      </c>
      <c r="BG7" s="135">
        <f>'CT Market Penetration Parameter'!$D$6</f>
        <v>1.0408496574954051</v>
      </c>
      <c r="BH7" s="121">
        <f>'CT Market Penetration Parameter'!$D$6</f>
        <v>1.0408496574954051</v>
      </c>
      <c r="BI7" s="136">
        <f>'CT Market Penetration Parameter'!$D$6</f>
        <v>1.0408496574954051</v>
      </c>
      <c r="BJ7" s="135">
        <f>'CT Market Penetration Parameter'!$E$6</f>
        <v>1.7347494291590084</v>
      </c>
      <c r="BK7" s="121">
        <f>'CT Market Penetration Parameter'!$E$6</f>
        <v>1.7347494291590084</v>
      </c>
      <c r="BL7" s="121">
        <f>'CT Market Penetration Parameter'!$E$6</f>
        <v>1.7347494291590084</v>
      </c>
      <c r="BM7" s="121">
        <f>'CT Market Penetration Parameter'!$E$6</f>
        <v>1.7347494291590084</v>
      </c>
      <c r="BN7" s="121">
        <f>'CT Market Penetration Parameter'!$E$6</f>
        <v>1.7347494291590084</v>
      </c>
      <c r="BO7" s="121">
        <f>'CT Market Penetration Parameter'!$E$6</f>
        <v>1.7347494291590084</v>
      </c>
      <c r="BP7" s="135">
        <f>'CT Market Penetration Parameter'!$E$6</f>
        <v>1.7347494291590084</v>
      </c>
      <c r="BQ7" s="121">
        <f>'CT Market Penetration Parameter'!$E$6</f>
        <v>1.7347494291590084</v>
      </c>
      <c r="BR7" s="136">
        <f>'CT Market Penetration Parameter'!$E$6</f>
        <v>1.7347494291590084</v>
      </c>
      <c r="BT7" s="135">
        <f>'CT Market Penetration Parameter'!$C$6</f>
        <v>1.3877995433272068</v>
      </c>
      <c r="BU7" s="136">
        <f>'CT Market Penetration Parameter'!$D$6</f>
        <v>1.0408496574954051</v>
      </c>
      <c r="BV7" s="136">
        <f>'CT Market Penetration Parameter'!$E$6</f>
        <v>1.7347494291590084</v>
      </c>
      <c r="BW7" s="135">
        <f>'CT Market Penetration Parameter'!$C$6</f>
        <v>1.3877995433272068</v>
      </c>
      <c r="BX7" s="136">
        <f>'CT Market Penetration Parameter'!$D$6</f>
        <v>1.0408496574954051</v>
      </c>
      <c r="BY7" s="136">
        <f>'CT Market Penetration Parameter'!$E$6</f>
        <v>1.7347494291590084</v>
      </c>
      <c r="BZ7" s="135">
        <f>'CT Market Penetration Parameter'!$C$6</f>
        <v>1.3877995433272068</v>
      </c>
      <c r="CA7" s="136">
        <f>'CT Market Penetration Parameter'!$D$6</f>
        <v>1.0408496574954051</v>
      </c>
      <c r="CB7" s="136">
        <f>'CT Market Penetration Parameter'!$E$6</f>
        <v>1.7347494291590084</v>
      </c>
      <c r="CC7" s="135">
        <f>'CT Market Penetration Parameter'!$C$6</f>
        <v>1.3877995433272068</v>
      </c>
      <c r="CD7" s="136">
        <f>'CT Market Penetration Parameter'!$D$6</f>
        <v>1.0408496574954051</v>
      </c>
      <c r="CE7" s="136">
        <f>'CT Market Penetration Parameter'!$E$6</f>
        <v>1.7347494291590084</v>
      </c>
      <c r="CF7" s="135">
        <f>'CT Market Penetration Parameter'!$C$6</f>
        <v>1.3877995433272068</v>
      </c>
      <c r="CG7" s="136">
        <f>'CT Market Penetration Parameter'!$D$6</f>
        <v>1.0408496574954051</v>
      </c>
      <c r="CH7" s="136">
        <f>'CT Market Penetration Parameter'!$E$6</f>
        <v>1.7347494291590084</v>
      </c>
      <c r="CJ7" s="135"/>
      <c r="CK7" s="136"/>
      <c r="CL7" s="136"/>
      <c r="CM7" s="135"/>
      <c r="CN7" s="136"/>
      <c r="CO7" s="136"/>
      <c r="CP7" s="135"/>
      <c r="CQ7" s="136"/>
      <c r="CR7" s="136"/>
      <c r="CS7" s="135"/>
      <c r="CT7" s="136"/>
      <c r="CU7" s="136"/>
      <c r="CV7" s="135"/>
      <c r="CW7" s="136"/>
      <c r="CX7" s="136"/>
    </row>
    <row r="8" spans="1:114" s="125" customFormat="1" ht="19.5" customHeight="1" x14ac:dyDescent="0.35">
      <c r="A8" s="120" t="s">
        <v>98</v>
      </c>
      <c r="B8" s="121">
        <f>'Service Territory CT Baseline'!$C$4+10</f>
        <v>10</v>
      </c>
      <c r="C8" s="121">
        <f>'Service Territory CT Baseline'!$C$4+10</f>
        <v>10</v>
      </c>
      <c r="D8" s="121"/>
      <c r="E8" s="121">
        <f>'Service Territory CT Baseline'!$C$4+10</f>
        <v>10</v>
      </c>
      <c r="F8" s="121">
        <f>'Service Territory CT Baseline'!$C$4+10</f>
        <v>10</v>
      </c>
      <c r="G8" s="121"/>
      <c r="H8" s="121">
        <f>'Service Territory CT Baseline'!$C$4+10</f>
        <v>10</v>
      </c>
      <c r="I8" s="121">
        <f>'Service Territory CT Baseline'!$C$4+10</f>
        <v>10</v>
      </c>
      <c r="J8" s="121"/>
      <c r="K8" s="121">
        <f>'Service Territory CT Baseline'!$C$4+10</f>
        <v>10</v>
      </c>
      <c r="L8" s="121">
        <f>'Service Territory CT Baseline'!$C$4+10</f>
        <v>10</v>
      </c>
      <c r="M8" s="121"/>
      <c r="N8" s="121">
        <f>'Service Territory CT Baseline'!$C$4+10</f>
        <v>10</v>
      </c>
      <c r="O8" s="121">
        <f>'Service Territory CT Baseline'!$C$4+10</f>
        <v>10</v>
      </c>
      <c r="P8" s="121"/>
      <c r="Q8" s="135">
        <f>'Service Territory CT Baseline'!$C$4+'CT Market Penetration Parameter'!$C$9</f>
        <v>6.3771052295505797</v>
      </c>
      <c r="R8" s="122">
        <f>'Service Territory CT Baseline'!$C$4+'CT Market Penetration Parameter'!$C$9</f>
        <v>6.3771052295505797</v>
      </c>
      <c r="S8" s="121">
        <f>'Service Territory CT Baseline'!$C$4+'CT Market Penetration Parameter'!$C$9</f>
        <v>6.3771052295505797</v>
      </c>
      <c r="T8" s="121">
        <f>'Service Territory CT Baseline'!$C$4+'CT Market Penetration Parameter'!$C$9</f>
        <v>6.3771052295505797</v>
      </c>
      <c r="U8" s="121">
        <f>'Service Territory CT Baseline'!$C$4+'CT Market Penetration Parameter'!$C$9</f>
        <v>6.3771052295505797</v>
      </c>
      <c r="V8" s="121">
        <f>'Service Territory CT Baseline'!$C$4+'CT Market Penetration Parameter'!$C$9</f>
        <v>6.3771052295505797</v>
      </c>
      <c r="W8" s="135">
        <f>'Service Territory CT Baseline'!$C$4+'CT Market Penetration Parameter'!$C$9</f>
        <v>6.3771052295505797</v>
      </c>
      <c r="X8" s="121">
        <f>'Service Territory CT Baseline'!$C$4+'CT Market Penetration Parameter'!$C$9</f>
        <v>6.3771052295505797</v>
      </c>
      <c r="Y8" s="136">
        <f>'Service Territory CT Baseline'!$C$4+'CT Market Penetration Parameter'!$C$9</f>
        <v>6.3771052295505797</v>
      </c>
      <c r="Z8" s="135">
        <f>'Service Territory CT Baseline'!$C$4+'CT Market Penetration Parameter'!$D$9</f>
        <v>4.7828289221629348</v>
      </c>
      <c r="AA8" s="121">
        <f>'Service Territory CT Baseline'!$C$4+'CT Market Penetration Parameter'!$D$9</f>
        <v>4.7828289221629348</v>
      </c>
      <c r="AB8" s="121">
        <f>'Service Territory CT Baseline'!$C$4+'CT Market Penetration Parameter'!$D$9</f>
        <v>4.7828289221629348</v>
      </c>
      <c r="AC8" s="121">
        <f>'Service Territory CT Baseline'!$C$4+'CT Market Penetration Parameter'!$D$9</f>
        <v>4.7828289221629348</v>
      </c>
      <c r="AD8" s="121">
        <f>'Service Territory CT Baseline'!$C$4+'CT Market Penetration Parameter'!$D$9</f>
        <v>4.7828289221629348</v>
      </c>
      <c r="AE8" s="121">
        <f>'Service Territory CT Baseline'!$C$4+'CT Market Penetration Parameter'!$D$9</f>
        <v>4.7828289221629348</v>
      </c>
      <c r="AF8" s="135">
        <f>'Service Territory CT Baseline'!$C$4+'CT Market Penetration Parameter'!$D$9</f>
        <v>4.7828289221629348</v>
      </c>
      <c r="AG8" s="121">
        <f>'Service Territory CT Baseline'!$C$4+'CT Market Penetration Parameter'!$D$9</f>
        <v>4.7828289221629348</v>
      </c>
      <c r="AH8" s="136">
        <f>'Service Territory CT Baseline'!$C$4+'CT Market Penetration Parameter'!$D$9</f>
        <v>4.7828289221629348</v>
      </c>
      <c r="AI8" s="135">
        <f>'Service Territory CT Baseline'!$C$4+'CT Market Penetration Parameter'!$E$9</f>
        <v>7.9713815369382246</v>
      </c>
      <c r="AJ8" s="121">
        <f>'Service Territory CT Baseline'!$C$4+'CT Market Penetration Parameter'!$E$9</f>
        <v>7.9713815369382246</v>
      </c>
      <c r="AK8" s="121">
        <f>'Service Territory CT Baseline'!$C$4+'CT Market Penetration Parameter'!$E$9</f>
        <v>7.9713815369382246</v>
      </c>
      <c r="AL8" s="121">
        <f>'Service Territory CT Baseline'!$C$4+'CT Market Penetration Parameter'!$E$9</f>
        <v>7.9713815369382246</v>
      </c>
      <c r="AM8" s="121">
        <f>'Service Territory CT Baseline'!$C$4+'CT Market Penetration Parameter'!$E$9</f>
        <v>7.9713815369382246</v>
      </c>
      <c r="AN8" s="121">
        <f>'Service Territory CT Baseline'!$C$4+'CT Market Penetration Parameter'!$E$9</f>
        <v>7.9713815369382246</v>
      </c>
      <c r="AO8" s="135">
        <f>'Service Territory CT Baseline'!$C$4+'CT Market Penetration Parameter'!$E$9</f>
        <v>7.9713815369382246</v>
      </c>
      <c r="AP8" s="121">
        <f>'Service Territory CT Baseline'!$C$4+'CT Market Penetration Parameter'!$E$9</f>
        <v>7.9713815369382246</v>
      </c>
      <c r="AQ8" s="136">
        <f>'Service Territory CT Baseline'!$C$4+'CT Market Penetration Parameter'!$E$9</f>
        <v>7.9713815369382246</v>
      </c>
      <c r="AR8" s="135">
        <f>'Service Territory CT Baseline'!$C$4+'CT Market Penetration Parameter'!$C$9</f>
        <v>6.3771052295505797</v>
      </c>
      <c r="AS8" s="121">
        <f>'Service Territory CT Baseline'!$C$4+'CT Market Penetration Parameter'!$C$9</f>
        <v>6.3771052295505797</v>
      </c>
      <c r="AT8" s="121">
        <f>'Service Territory CT Baseline'!$C$4+'CT Market Penetration Parameter'!$C$9</f>
        <v>6.3771052295505797</v>
      </c>
      <c r="AU8" s="121">
        <f>'Service Territory CT Baseline'!$C$4+'CT Market Penetration Parameter'!$C$9</f>
        <v>6.3771052295505797</v>
      </c>
      <c r="AV8" s="121">
        <f>'Service Territory CT Baseline'!$C$4+'CT Market Penetration Parameter'!$C$9</f>
        <v>6.3771052295505797</v>
      </c>
      <c r="AW8" s="121">
        <f>'Service Territory CT Baseline'!$C$4+'CT Market Penetration Parameter'!$C$9</f>
        <v>6.3771052295505797</v>
      </c>
      <c r="AX8" s="135">
        <f>'Service Territory CT Baseline'!$C$4+'CT Market Penetration Parameter'!$C$9</f>
        <v>6.3771052295505797</v>
      </c>
      <c r="AY8" s="121">
        <f>'Service Territory CT Baseline'!$C$4+'CT Market Penetration Parameter'!$C$9</f>
        <v>6.3771052295505797</v>
      </c>
      <c r="AZ8" s="136">
        <f>'Service Territory CT Baseline'!$C$4+'CT Market Penetration Parameter'!$C$9</f>
        <v>6.3771052295505797</v>
      </c>
      <c r="BA8" s="135">
        <f>'Service Territory CT Baseline'!$C$4+'CT Market Penetration Parameter'!$D$9</f>
        <v>4.7828289221629348</v>
      </c>
      <c r="BB8" s="121">
        <f>'Service Territory CT Baseline'!$C$4+'CT Market Penetration Parameter'!$D$9</f>
        <v>4.7828289221629348</v>
      </c>
      <c r="BC8" s="121">
        <f>'Service Territory CT Baseline'!$C$4+'CT Market Penetration Parameter'!$D$9</f>
        <v>4.7828289221629348</v>
      </c>
      <c r="BD8" s="121">
        <f>'Service Territory CT Baseline'!$C$4+'CT Market Penetration Parameter'!$D$9</f>
        <v>4.7828289221629348</v>
      </c>
      <c r="BE8" s="121">
        <f>'Service Territory CT Baseline'!$C$4+'CT Market Penetration Parameter'!$D$9</f>
        <v>4.7828289221629348</v>
      </c>
      <c r="BF8" s="121">
        <f>'Service Territory CT Baseline'!$C$4+'CT Market Penetration Parameter'!$D$9</f>
        <v>4.7828289221629348</v>
      </c>
      <c r="BG8" s="135">
        <f>'Service Territory CT Baseline'!$C$4+'CT Market Penetration Parameter'!$D$9</f>
        <v>4.7828289221629348</v>
      </c>
      <c r="BH8" s="121">
        <f>'Service Territory CT Baseline'!$C$4+'CT Market Penetration Parameter'!$D$9</f>
        <v>4.7828289221629348</v>
      </c>
      <c r="BI8" s="136">
        <f>'Service Territory CT Baseline'!$C$4+'CT Market Penetration Parameter'!$D$9</f>
        <v>4.7828289221629348</v>
      </c>
      <c r="BJ8" s="135">
        <f>'Service Territory CT Baseline'!$C$4+'CT Market Penetration Parameter'!$E$9</f>
        <v>7.9713815369382246</v>
      </c>
      <c r="BK8" s="121">
        <f>'Service Territory CT Baseline'!$C$4+'CT Market Penetration Parameter'!$E$9</f>
        <v>7.9713815369382246</v>
      </c>
      <c r="BL8" s="121">
        <f>'Service Territory CT Baseline'!$C$4+'CT Market Penetration Parameter'!$E$9</f>
        <v>7.9713815369382246</v>
      </c>
      <c r="BM8" s="121">
        <f>'Service Territory CT Baseline'!$C$4+'CT Market Penetration Parameter'!$E$9</f>
        <v>7.9713815369382246</v>
      </c>
      <c r="BN8" s="121">
        <f>'Service Territory CT Baseline'!$C$4+'CT Market Penetration Parameter'!$E$9</f>
        <v>7.9713815369382246</v>
      </c>
      <c r="BO8" s="121">
        <f>'Service Territory CT Baseline'!$C$4+'CT Market Penetration Parameter'!$E$9</f>
        <v>7.9713815369382246</v>
      </c>
      <c r="BP8" s="135">
        <f>'Service Territory CT Baseline'!$C$4+'CT Market Penetration Parameter'!$E$9</f>
        <v>7.9713815369382246</v>
      </c>
      <c r="BQ8" s="121">
        <f>'Service Territory CT Baseline'!$C$4+'CT Market Penetration Parameter'!$E$9</f>
        <v>7.9713815369382246</v>
      </c>
      <c r="BR8" s="136">
        <f>'Service Territory CT Baseline'!$C$4+'CT Market Penetration Parameter'!$E$9</f>
        <v>7.9713815369382246</v>
      </c>
      <c r="BT8" s="135">
        <f>'Service Territory CT Baseline'!$C$4+'CT Market Penetration Parameter'!$C$9</f>
        <v>6.3771052295505797</v>
      </c>
      <c r="BU8" s="136">
        <f>'Service Territory CT Baseline'!$C$4+'CT Market Penetration Parameter'!$D$9</f>
        <v>4.7828289221629348</v>
      </c>
      <c r="BV8" s="136">
        <f>'Service Territory CT Baseline'!$C$4+'CT Market Penetration Parameter'!$E$9</f>
        <v>7.9713815369382246</v>
      </c>
      <c r="BW8" s="135">
        <f>'Service Territory CT Baseline'!$C$4+'CT Market Penetration Parameter'!$C$9</f>
        <v>6.3771052295505797</v>
      </c>
      <c r="BX8" s="136">
        <f>'Service Territory CT Baseline'!$C$4+'CT Market Penetration Parameter'!$D$9</f>
        <v>4.7828289221629348</v>
      </c>
      <c r="BY8" s="136">
        <f>'Service Territory CT Baseline'!$C$4+'CT Market Penetration Parameter'!$E$9</f>
        <v>7.9713815369382246</v>
      </c>
      <c r="BZ8" s="135">
        <f>'Service Territory CT Baseline'!$C$4+'CT Market Penetration Parameter'!$C$9</f>
        <v>6.3771052295505797</v>
      </c>
      <c r="CA8" s="136">
        <f>'Service Territory CT Baseline'!$C$4+'CT Market Penetration Parameter'!$D$9</f>
        <v>4.7828289221629348</v>
      </c>
      <c r="CB8" s="136">
        <f>'Service Territory CT Baseline'!$C$4+'CT Market Penetration Parameter'!$E$9</f>
        <v>7.9713815369382246</v>
      </c>
      <c r="CC8" s="135">
        <f>'Service Territory CT Baseline'!$C$4+'CT Market Penetration Parameter'!$C$9</f>
        <v>6.3771052295505797</v>
      </c>
      <c r="CD8" s="136">
        <f>'Service Territory CT Baseline'!$C$4+'CT Market Penetration Parameter'!$D$9</f>
        <v>4.7828289221629348</v>
      </c>
      <c r="CE8" s="136">
        <f>'Service Territory CT Baseline'!$C$4+'CT Market Penetration Parameter'!$E$9</f>
        <v>7.9713815369382246</v>
      </c>
      <c r="CF8" s="135">
        <f>'Service Territory CT Baseline'!$C$4+'CT Market Penetration Parameter'!$C$9</f>
        <v>6.3771052295505797</v>
      </c>
      <c r="CG8" s="136">
        <f>'Service Territory CT Baseline'!$C$4+'CT Market Penetration Parameter'!$D$9</f>
        <v>4.7828289221629348</v>
      </c>
      <c r="CH8" s="136">
        <f>'Service Territory CT Baseline'!$C$4+'CT Market Penetration Parameter'!$E$9</f>
        <v>7.9713815369382246</v>
      </c>
      <c r="CJ8" s="135"/>
      <c r="CK8" s="136"/>
      <c r="CL8" s="136"/>
      <c r="CM8" s="135"/>
      <c r="CN8" s="136"/>
      <c r="CO8" s="136"/>
      <c r="CP8" s="135"/>
      <c r="CQ8" s="136"/>
      <c r="CR8" s="136"/>
      <c r="CS8" s="135"/>
      <c r="CT8" s="136"/>
      <c r="CU8" s="136"/>
      <c r="CV8" s="135"/>
      <c r="CW8" s="136"/>
      <c r="CX8" s="136"/>
    </row>
    <row r="9" spans="1:114" s="129" customFormat="1" ht="96.75" customHeight="1" x14ac:dyDescent="0.35">
      <c r="A9" s="137"/>
      <c r="B9" s="128" t="s">
        <v>99</v>
      </c>
      <c r="C9" s="128" t="s">
        <v>100</v>
      </c>
      <c r="D9" s="128" t="s">
        <v>101</v>
      </c>
      <c r="E9" s="128" t="s">
        <v>102</v>
      </c>
      <c r="F9" s="128" t="s">
        <v>103</v>
      </c>
      <c r="G9" s="128" t="s">
        <v>104</v>
      </c>
      <c r="H9" s="128" t="s">
        <v>105</v>
      </c>
      <c r="I9" s="128" t="s">
        <v>106</v>
      </c>
      <c r="J9" s="128" t="s">
        <v>107</v>
      </c>
      <c r="K9" s="128" t="s">
        <v>108</v>
      </c>
      <c r="L9" s="128" t="s">
        <v>109</v>
      </c>
      <c r="M9" s="128" t="s">
        <v>110</v>
      </c>
      <c r="N9" s="128" t="s">
        <v>111</v>
      </c>
      <c r="O9" s="128" t="s">
        <v>112</v>
      </c>
      <c r="P9" s="128" t="s">
        <v>113</v>
      </c>
      <c r="Q9" s="138" t="s">
        <v>217</v>
      </c>
      <c r="R9" s="137" t="s">
        <v>218</v>
      </c>
      <c r="S9" s="137" t="s">
        <v>219</v>
      </c>
      <c r="T9" s="137" t="s">
        <v>220</v>
      </c>
      <c r="U9" s="137" t="s">
        <v>221</v>
      </c>
      <c r="V9" s="137" t="s">
        <v>222</v>
      </c>
      <c r="W9" s="138" t="s">
        <v>223</v>
      </c>
      <c r="X9" s="137" t="s">
        <v>224</v>
      </c>
      <c r="Y9" s="139" t="s">
        <v>225</v>
      </c>
      <c r="Z9" s="138" t="s">
        <v>226</v>
      </c>
      <c r="AA9" s="137" t="s">
        <v>227</v>
      </c>
      <c r="AB9" s="137" t="s">
        <v>228</v>
      </c>
      <c r="AC9" s="137" t="s">
        <v>229</v>
      </c>
      <c r="AD9" s="137" t="s">
        <v>230</v>
      </c>
      <c r="AE9" s="137" t="s">
        <v>231</v>
      </c>
      <c r="AF9" s="138" t="s">
        <v>232</v>
      </c>
      <c r="AG9" s="137" t="s">
        <v>233</v>
      </c>
      <c r="AH9" s="139" t="s">
        <v>234</v>
      </c>
      <c r="AI9" s="138" t="s">
        <v>235</v>
      </c>
      <c r="AJ9" s="137" t="s">
        <v>236</v>
      </c>
      <c r="AK9" s="137" t="s">
        <v>237</v>
      </c>
      <c r="AL9" s="137" t="s">
        <v>238</v>
      </c>
      <c r="AM9" s="137" t="s">
        <v>239</v>
      </c>
      <c r="AN9" s="137" t="s">
        <v>240</v>
      </c>
      <c r="AO9" s="138" t="s">
        <v>241</v>
      </c>
      <c r="AP9" s="137" t="s">
        <v>242</v>
      </c>
      <c r="AQ9" s="139" t="s">
        <v>243</v>
      </c>
      <c r="AR9" s="138" t="s">
        <v>244</v>
      </c>
      <c r="AS9" s="137" t="s">
        <v>245</v>
      </c>
      <c r="AT9" s="137" t="s">
        <v>246</v>
      </c>
      <c r="AU9" s="137" t="s">
        <v>247</v>
      </c>
      <c r="AV9" s="137" t="s">
        <v>248</v>
      </c>
      <c r="AW9" s="137" t="s">
        <v>249</v>
      </c>
      <c r="AX9" s="138" t="s">
        <v>250</v>
      </c>
      <c r="AY9" s="137" t="s">
        <v>251</v>
      </c>
      <c r="AZ9" s="139" t="s">
        <v>252</v>
      </c>
      <c r="BA9" s="138" t="s">
        <v>253</v>
      </c>
      <c r="BB9" s="137" t="s">
        <v>254</v>
      </c>
      <c r="BC9" s="137" t="s">
        <v>255</v>
      </c>
      <c r="BD9" s="137" t="s">
        <v>256</v>
      </c>
      <c r="BE9" s="137" t="s">
        <v>257</v>
      </c>
      <c r="BF9" s="137" t="s">
        <v>258</v>
      </c>
      <c r="BG9" s="138" t="s">
        <v>259</v>
      </c>
      <c r="BH9" s="137" t="s">
        <v>260</v>
      </c>
      <c r="BI9" s="139" t="s">
        <v>261</v>
      </c>
      <c r="BJ9" s="138" t="s">
        <v>262</v>
      </c>
      <c r="BK9" s="137" t="s">
        <v>263</v>
      </c>
      <c r="BL9" s="137" t="s">
        <v>264</v>
      </c>
      <c r="BM9" s="137" t="s">
        <v>265</v>
      </c>
      <c r="BN9" s="137" t="s">
        <v>266</v>
      </c>
      <c r="BO9" s="137" t="s">
        <v>267</v>
      </c>
      <c r="BP9" s="138" t="s">
        <v>268</v>
      </c>
      <c r="BQ9" s="137" t="s">
        <v>269</v>
      </c>
      <c r="BR9" s="139" t="s">
        <v>270</v>
      </c>
      <c r="BT9" s="138" t="s">
        <v>271</v>
      </c>
      <c r="BU9" s="139" t="s">
        <v>272</v>
      </c>
      <c r="BV9" s="139" t="s">
        <v>273</v>
      </c>
      <c r="BW9" s="138" t="s">
        <v>274</v>
      </c>
      <c r="BX9" s="139" t="s">
        <v>275</v>
      </c>
      <c r="BY9" s="139" t="s">
        <v>276</v>
      </c>
      <c r="BZ9" s="138" t="s">
        <v>277</v>
      </c>
      <c r="CA9" s="139" t="s">
        <v>278</v>
      </c>
      <c r="CB9" s="139" t="s">
        <v>279</v>
      </c>
      <c r="CC9" s="138" t="s">
        <v>280</v>
      </c>
      <c r="CD9" s="139" t="s">
        <v>281</v>
      </c>
      <c r="CE9" s="139" t="s">
        <v>282</v>
      </c>
      <c r="CF9" s="138" t="s">
        <v>283</v>
      </c>
      <c r="CG9" s="139" t="s">
        <v>284</v>
      </c>
      <c r="CH9" s="139" t="s">
        <v>285</v>
      </c>
      <c r="CJ9" s="138" t="s">
        <v>286</v>
      </c>
      <c r="CK9" s="139" t="s">
        <v>287</v>
      </c>
      <c r="CL9" s="139" t="s">
        <v>288</v>
      </c>
      <c r="CM9" s="138" t="s">
        <v>289</v>
      </c>
      <c r="CN9" s="139" t="s">
        <v>290</v>
      </c>
      <c r="CO9" s="139" t="s">
        <v>291</v>
      </c>
      <c r="CP9" s="138" t="s">
        <v>292</v>
      </c>
      <c r="CQ9" s="139" t="s">
        <v>293</v>
      </c>
      <c r="CR9" s="139" t="s">
        <v>294</v>
      </c>
      <c r="CS9" s="138" t="s">
        <v>295</v>
      </c>
      <c r="CT9" s="139" t="s">
        <v>296</v>
      </c>
      <c r="CU9" s="139" t="s">
        <v>297</v>
      </c>
      <c r="CV9" s="138" t="s">
        <v>298</v>
      </c>
      <c r="CW9" s="139" t="s">
        <v>299</v>
      </c>
      <c r="CX9" s="139" t="s">
        <v>300</v>
      </c>
      <c r="CZ9" s="129" t="s">
        <v>198</v>
      </c>
      <c r="DJ9" s="129" t="s">
        <v>301</v>
      </c>
    </row>
    <row r="10" spans="1:114" s="125" customFormat="1" x14ac:dyDescent="0.35">
      <c r="A10" s="140">
        <v>2010</v>
      </c>
      <c r="B10" s="141">
        <f>B$6+((B$5-B$6)/(1+EXP((($A10-B$8)/B$7))))</f>
        <v>0</v>
      </c>
      <c r="C10" s="141">
        <f t="shared" ref="C10:O10" si="1">C$6+((C$5-C$6)/(1+EXP((($A10-C$8)/C$7))))</f>
        <v>0</v>
      </c>
      <c r="D10" s="141">
        <f>B10+C10</f>
        <v>0</v>
      </c>
      <c r="E10" s="141">
        <f t="shared" si="1"/>
        <v>0</v>
      </c>
      <c r="F10" s="141">
        <f t="shared" si="1"/>
        <v>0</v>
      </c>
      <c r="G10" s="141">
        <f>E10+F10</f>
        <v>0</v>
      </c>
      <c r="H10" s="141">
        <f t="shared" si="1"/>
        <v>0</v>
      </c>
      <c r="I10" s="141">
        <f t="shared" si="1"/>
        <v>0</v>
      </c>
      <c r="J10" s="141">
        <f>H10+I10</f>
        <v>0</v>
      </c>
      <c r="K10" s="141">
        <f t="shared" si="1"/>
        <v>0</v>
      </c>
      <c r="L10" s="141">
        <f t="shared" si="1"/>
        <v>0</v>
      </c>
      <c r="M10" s="142">
        <f>K10+L10</f>
        <v>0</v>
      </c>
      <c r="N10" s="141">
        <f t="shared" si="1"/>
        <v>0</v>
      </c>
      <c r="O10" s="141">
        <f t="shared" si="1"/>
        <v>0</v>
      </c>
      <c r="P10" s="141">
        <f>N10+O10</f>
        <v>0</v>
      </c>
      <c r="Q10" s="143" t="e">
        <f>(Q$6+((Q$5-Q$6)/(1+EXP((($A10-Q$8)/Q$7)))))*$B10</f>
        <v>#NUM!</v>
      </c>
      <c r="R10" s="145" t="e">
        <f t="shared" ref="R10:AG25" si="2">(R$6+((R$5-R$6)/(1+EXP((($A10-R$8)/R$7)))))*$B10</f>
        <v>#NUM!</v>
      </c>
      <c r="S10" s="145" t="e">
        <f t="shared" si="2"/>
        <v>#NUM!</v>
      </c>
      <c r="T10" s="145" t="e">
        <f t="shared" si="2"/>
        <v>#NUM!</v>
      </c>
      <c r="U10" s="145" t="e">
        <f t="shared" si="2"/>
        <v>#NUM!</v>
      </c>
      <c r="V10" s="145" t="e">
        <f t="shared" si="2"/>
        <v>#NUM!</v>
      </c>
      <c r="W10" s="143" t="e">
        <f t="shared" si="2"/>
        <v>#VALUE!</v>
      </c>
      <c r="X10" s="145" t="e">
        <f t="shared" si="2"/>
        <v>#VALUE!</v>
      </c>
      <c r="Y10" s="146" t="e">
        <f t="shared" si="2"/>
        <v>#VALUE!</v>
      </c>
      <c r="Z10" s="143" t="e">
        <f t="shared" si="2"/>
        <v>#NUM!</v>
      </c>
      <c r="AA10" s="145" t="e">
        <f t="shared" si="2"/>
        <v>#NUM!</v>
      </c>
      <c r="AB10" s="145" t="e">
        <f t="shared" si="2"/>
        <v>#NUM!</v>
      </c>
      <c r="AC10" s="145" t="e">
        <f t="shared" si="2"/>
        <v>#NUM!</v>
      </c>
      <c r="AD10" s="145" t="e">
        <f t="shared" si="2"/>
        <v>#NUM!</v>
      </c>
      <c r="AE10" s="145" t="e">
        <f t="shared" si="2"/>
        <v>#NUM!</v>
      </c>
      <c r="AF10" s="143" t="e">
        <f t="shared" si="2"/>
        <v>#VALUE!</v>
      </c>
      <c r="AG10" s="145" t="e">
        <f t="shared" si="2"/>
        <v>#VALUE!</v>
      </c>
      <c r="AH10" s="146" t="e">
        <f t="shared" ref="AH10:AQ20" si="3">(AH$6+((AH$5-AH$6)/(1+EXP((($A10-AH$8)/AH$7)))))*$B10</f>
        <v>#VALUE!</v>
      </c>
      <c r="AI10" s="143" t="e">
        <f>(AI$6+((AI$5-AI$6)/(1+EXP((($A10-AI$8)/AI$7)))))*$B10</f>
        <v>#NUM!</v>
      </c>
      <c r="AJ10" s="145" t="e">
        <f t="shared" si="3"/>
        <v>#NUM!</v>
      </c>
      <c r="AK10" s="145" t="e">
        <f t="shared" si="3"/>
        <v>#NUM!</v>
      </c>
      <c r="AL10" s="145" t="e">
        <f t="shared" si="3"/>
        <v>#NUM!</v>
      </c>
      <c r="AM10" s="145" t="e">
        <f t="shared" si="3"/>
        <v>#NUM!</v>
      </c>
      <c r="AN10" s="145" t="e">
        <f t="shared" si="3"/>
        <v>#NUM!</v>
      </c>
      <c r="AO10" s="143" t="e">
        <f t="shared" si="3"/>
        <v>#VALUE!</v>
      </c>
      <c r="AP10" s="145" t="e">
        <f t="shared" si="3"/>
        <v>#VALUE!</v>
      </c>
      <c r="AQ10" s="146" t="e">
        <f t="shared" si="3"/>
        <v>#VALUE!</v>
      </c>
      <c r="AR10" s="143" t="e">
        <f>$B10-Q10</f>
        <v>#NUM!</v>
      </c>
      <c r="AS10" s="145" t="e">
        <f t="shared" ref="AS10:AT50" si="4">$B10-R10</f>
        <v>#NUM!</v>
      </c>
      <c r="AT10" s="145" t="e">
        <f>$B10-S10</f>
        <v>#NUM!</v>
      </c>
      <c r="AU10" s="145" t="e">
        <f t="shared" ref="AU10:AW50" si="5">$C10-T10</f>
        <v>#NUM!</v>
      </c>
      <c r="AV10" s="145" t="e">
        <f t="shared" si="5"/>
        <v>#NUM!</v>
      </c>
      <c r="AW10" s="145" t="e">
        <f t="shared" si="5"/>
        <v>#NUM!</v>
      </c>
      <c r="AX10" s="143" t="e">
        <f t="shared" ref="AX10:AZ50" si="6">$D10-W10</f>
        <v>#VALUE!</v>
      </c>
      <c r="AY10" s="145" t="e">
        <f t="shared" si="6"/>
        <v>#VALUE!</v>
      </c>
      <c r="AZ10" s="146" t="e">
        <f t="shared" si="6"/>
        <v>#VALUE!</v>
      </c>
      <c r="BA10" s="143" t="e">
        <f t="shared" ref="BA10:BC50" si="7">$B10-Z10</f>
        <v>#NUM!</v>
      </c>
      <c r="BB10" s="145" t="e">
        <f t="shared" si="7"/>
        <v>#NUM!</v>
      </c>
      <c r="BC10" s="145" t="e">
        <f t="shared" si="7"/>
        <v>#NUM!</v>
      </c>
      <c r="BD10" s="145" t="e">
        <f t="shared" ref="BD10:BF50" si="8">$C10-AC10</f>
        <v>#NUM!</v>
      </c>
      <c r="BE10" s="145" t="e">
        <f t="shared" si="8"/>
        <v>#NUM!</v>
      </c>
      <c r="BF10" s="145" t="e">
        <f t="shared" si="8"/>
        <v>#NUM!</v>
      </c>
      <c r="BG10" s="143" t="e">
        <f>$D10-AF10</f>
        <v>#VALUE!</v>
      </c>
      <c r="BH10" s="145" t="e">
        <f t="shared" ref="BG10:BI50" si="9">$D10-AG10</f>
        <v>#VALUE!</v>
      </c>
      <c r="BI10" s="146" t="e">
        <f t="shared" si="9"/>
        <v>#VALUE!</v>
      </c>
      <c r="BJ10" s="143" t="e">
        <f t="shared" ref="BJ10:BL50" si="10">$B10-AI10</f>
        <v>#NUM!</v>
      </c>
      <c r="BK10" s="145" t="e">
        <f t="shared" si="10"/>
        <v>#NUM!</v>
      </c>
      <c r="BL10" s="145" t="e">
        <f t="shared" si="10"/>
        <v>#NUM!</v>
      </c>
      <c r="BM10" s="145" t="e">
        <f t="shared" ref="BM10:BO50" si="11">$C10-AL10</f>
        <v>#NUM!</v>
      </c>
      <c r="BN10" s="145" t="e">
        <f t="shared" si="11"/>
        <v>#NUM!</v>
      </c>
      <c r="BO10" s="145" t="e">
        <f t="shared" si="11"/>
        <v>#NUM!</v>
      </c>
      <c r="BP10" s="143" t="e">
        <f t="shared" ref="BP10:BR50" si="12">$D10-AO10</f>
        <v>#VALUE!</v>
      </c>
      <c r="BQ10" s="145" t="e">
        <f t="shared" si="12"/>
        <v>#VALUE!</v>
      </c>
      <c r="BR10" s="146" t="e">
        <f t="shared" si="12"/>
        <v>#VALUE!</v>
      </c>
      <c r="BT10" s="143" t="e">
        <f>(BT$6+((BT$5-BT$6)/(1+EXP((($A10-BT$8)/BT$7)))))*$M10</f>
        <v>#VALUE!</v>
      </c>
      <c r="BU10" s="146" t="e">
        <f>(BU$6+((BU$5-BU$6)/(1+EXP((($A10-BU$8)/BU$7)))))*$M10</f>
        <v>#VALUE!</v>
      </c>
      <c r="BV10" s="146" t="e">
        <f t="shared" ref="BV10:CH10" si="13">(BV$6+((BV$5-BV$6)/(1+EXP((($A10-BV$8)/BV$7)))))*$M10</f>
        <v>#VALUE!</v>
      </c>
      <c r="BW10" s="143" t="e">
        <f t="shared" si="13"/>
        <v>#VALUE!</v>
      </c>
      <c r="BX10" s="146" t="e">
        <f t="shared" si="13"/>
        <v>#VALUE!</v>
      </c>
      <c r="BY10" s="146" t="e">
        <f t="shared" si="13"/>
        <v>#VALUE!</v>
      </c>
      <c r="BZ10" s="143" t="e">
        <f t="shared" si="13"/>
        <v>#VALUE!</v>
      </c>
      <c r="CA10" s="146" t="e">
        <f t="shared" si="13"/>
        <v>#VALUE!</v>
      </c>
      <c r="CB10" s="146" t="e">
        <f t="shared" si="13"/>
        <v>#VALUE!</v>
      </c>
      <c r="CC10" s="143" t="e">
        <f t="shared" si="13"/>
        <v>#VALUE!</v>
      </c>
      <c r="CD10" s="146" t="e">
        <f t="shared" si="13"/>
        <v>#VALUE!</v>
      </c>
      <c r="CE10" s="146" t="e">
        <f t="shared" si="13"/>
        <v>#VALUE!</v>
      </c>
      <c r="CF10" s="143" t="e">
        <f t="shared" si="13"/>
        <v>#VALUE!</v>
      </c>
      <c r="CG10" s="146" t="e">
        <f t="shared" si="13"/>
        <v>#VALUE!</v>
      </c>
      <c r="CH10" s="146" t="e">
        <f t="shared" si="13"/>
        <v>#VALUE!</v>
      </c>
      <c r="CJ10" s="147" t="e">
        <f>BT10*'CT Market Penetration Worksheet'!$L$10</f>
        <v>#VALUE!</v>
      </c>
      <c r="CK10" s="148" t="e">
        <f>BU10*'CT Market Penetration Worksheet'!$L$10</f>
        <v>#VALUE!</v>
      </c>
      <c r="CL10" s="148" t="e">
        <f>BV10*'CT Market Penetration Worksheet'!$L$10</f>
        <v>#VALUE!</v>
      </c>
      <c r="CM10" s="147" t="e">
        <f>BW10*'CT Market Penetration Worksheet'!$L$16</f>
        <v>#VALUE!</v>
      </c>
      <c r="CN10" s="148" t="e">
        <f>BX10*'CT Market Penetration Worksheet'!$L$16</f>
        <v>#VALUE!</v>
      </c>
      <c r="CO10" s="148" t="e">
        <f>BY10*'CT Market Penetration Worksheet'!$L$16</f>
        <v>#VALUE!</v>
      </c>
      <c r="CP10" s="147" t="e">
        <f>BZ10*'CT Market Penetration Worksheet'!$L$22</f>
        <v>#VALUE!</v>
      </c>
      <c r="CQ10" s="148" t="e">
        <f>CA10*'CT Market Penetration Worksheet'!$L$22</f>
        <v>#VALUE!</v>
      </c>
      <c r="CR10" s="148" t="e">
        <f>CB10*'CT Market Penetration Worksheet'!$L$22</f>
        <v>#VALUE!</v>
      </c>
      <c r="CS10" s="147" t="e">
        <f>CC10*'CT Market Penetration Worksheet'!$L$28</f>
        <v>#VALUE!</v>
      </c>
      <c r="CT10" s="148" t="e">
        <f>CD10*'CT Market Penetration Worksheet'!$L$28</f>
        <v>#VALUE!</v>
      </c>
      <c r="CU10" s="148" t="e">
        <f>CE10*'CT Market Penetration Worksheet'!$L$28</f>
        <v>#VALUE!</v>
      </c>
      <c r="CV10" s="147" t="e">
        <f>CJ10+CM10+CP10+CS10</f>
        <v>#VALUE!</v>
      </c>
      <c r="CW10" s="148" t="e">
        <f t="shared" ref="CW10:CX25" si="14">CK10+CN10+CQ10+CT10</f>
        <v>#VALUE!</v>
      </c>
      <c r="CX10" s="148" t="e">
        <f t="shared" si="14"/>
        <v>#VALUE!</v>
      </c>
      <c r="CZ10" s="125" t="e">
        <f>CF10/500</f>
        <v>#VALUE!</v>
      </c>
      <c r="DA10" s="125" t="e">
        <f>$CZ10*DA$6</f>
        <v>#VALUE!</v>
      </c>
      <c r="DB10" s="125" t="e">
        <f t="shared" ref="DB10:DD25" si="15">$CZ10*DB$6</f>
        <v>#VALUE!</v>
      </c>
      <c r="DC10" s="125" t="e">
        <f t="shared" si="15"/>
        <v>#VALUE!</v>
      </c>
      <c r="DD10" s="125" t="e">
        <f t="shared" si="15"/>
        <v>#VALUE!</v>
      </c>
      <c r="DF10" s="125" t="e">
        <f>DA10*DF$5</f>
        <v>#VALUE!</v>
      </c>
      <c r="DG10" s="125" t="e">
        <f t="shared" ref="DG10:DI25" si="16">DB10*DG$5</f>
        <v>#VALUE!</v>
      </c>
      <c r="DH10" s="125" t="e">
        <f t="shared" si="16"/>
        <v>#VALUE!</v>
      </c>
      <c r="DI10" s="125" t="e">
        <f t="shared" si="16"/>
        <v>#VALUE!</v>
      </c>
      <c r="DJ10" s="125" t="e">
        <f>SUM(DF10:DI10)</f>
        <v>#VALUE!</v>
      </c>
    </row>
    <row r="11" spans="1:114" s="125" customFormat="1" x14ac:dyDescent="0.35">
      <c r="A11" s="140">
        <v>2011</v>
      </c>
      <c r="B11" s="141">
        <f t="shared" ref="B11:O36" si="17">B$6+((B$5-B$6)/(1+EXP((($A11-B$8)/B$7))))</f>
        <v>0</v>
      </c>
      <c r="C11" s="141">
        <f t="shared" si="17"/>
        <v>0</v>
      </c>
      <c r="D11" s="141">
        <f t="shared" ref="D11:D50" si="18">B11+C11</f>
        <v>0</v>
      </c>
      <c r="E11" s="141">
        <f t="shared" si="17"/>
        <v>0</v>
      </c>
      <c r="F11" s="141">
        <f t="shared" si="17"/>
        <v>0</v>
      </c>
      <c r="G11" s="141">
        <f t="shared" ref="G11:G50" si="19">E11+F11</f>
        <v>0</v>
      </c>
      <c r="H11" s="141">
        <f t="shared" si="17"/>
        <v>0</v>
      </c>
      <c r="I11" s="141">
        <f t="shared" si="17"/>
        <v>0</v>
      </c>
      <c r="J11" s="141">
        <f t="shared" ref="J11:J50" si="20">H11+I11</f>
        <v>0</v>
      </c>
      <c r="K11" s="141">
        <f t="shared" si="17"/>
        <v>0</v>
      </c>
      <c r="L11" s="141">
        <f t="shared" si="17"/>
        <v>0</v>
      </c>
      <c r="M11" s="142">
        <f t="shared" ref="M11:M50" si="21">K11+L11</f>
        <v>0</v>
      </c>
      <c r="N11" s="141">
        <f t="shared" si="17"/>
        <v>0</v>
      </c>
      <c r="O11" s="141">
        <f t="shared" si="17"/>
        <v>0</v>
      </c>
      <c r="P11" s="141">
        <f t="shared" ref="P11:P50" si="22">N11+O11</f>
        <v>0</v>
      </c>
      <c r="Q11" s="143" t="e">
        <f t="shared" ref="Q11:R11" si="23">(Q$6+((Q$5-Q$6)/(1+EXP((($A11-Q$8)/Q$7)))))*$B11</f>
        <v>#NUM!</v>
      </c>
      <c r="R11" s="145" t="e">
        <f t="shared" si="23"/>
        <v>#NUM!</v>
      </c>
      <c r="S11" s="145" t="e">
        <f t="shared" si="2"/>
        <v>#NUM!</v>
      </c>
      <c r="T11" s="145" t="e">
        <f t="shared" si="2"/>
        <v>#NUM!</v>
      </c>
      <c r="U11" s="145" t="e">
        <f t="shared" si="2"/>
        <v>#NUM!</v>
      </c>
      <c r="V11" s="145" t="e">
        <f t="shared" si="2"/>
        <v>#NUM!</v>
      </c>
      <c r="W11" s="143" t="e">
        <f t="shared" si="2"/>
        <v>#VALUE!</v>
      </c>
      <c r="X11" s="145" t="e">
        <f t="shared" si="2"/>
        <v>#VALUE!</v>
      </c>
      <c r="Y11" s="146" t="e">
        <f t="shared" si="2"/>
        <v>#VALUE!</v>
      </c>
      <c r="Z11" s="143" t="e">
        <f t="shared" si="2"/>
        <v>#NUM!</v>
      </c>
      <c r="AA11" s="145" t="e">
        <f t="shared" si="2"/>
        <v>#NUM!</v>
      </c>
      <c r="AB11" s="145" t="e">
        <f t="shared" si="2"/>
        <v>#NUM!</v>
      </c>
      <c r="AC11" s="145" t="e">
        <f t="shared" si="2"/>
        <v>#NUM!</v>
      </c>
      <c r="AD11" s="145" t="e">
        <f t="shared" si="2"/>
        <v>#NUM!</v>
      </c>
      <c r="AE11" s="145" t="e">
        <f t="shared" si="2"/>
        <v>#NUM!</v>
      </c>
      <c r="AF11" s="143" t="e">
        <f t="shared" si="2"/>
        <v>#VALUE!</v>
      </c>
      <c r="AG11" s="145" t="e">
        <f t="shared" si="2"/>
        <v>#VALUE!</v>
      </c>
      <c r="AH11" s="146" t="e">
        <f t="shared" si="3"/>
        <v>#VALUE!</v>
      </c>
      <c r="AI11" s="143" t="e">
        <f t="shared" si="3"/>
        <v>#NUM!</v>
      </c>
      <c r="AJ11" s="145" t="e">
        <f t="shared" si="3"/>
        <v>#NUM!</v>
      </c>
      <c r="AK11" s="145" t="e">
        <f t="shared" si="3"/>
        <v>#NUM!</v>
      </c>
      <c r="AL11" s="145" t="e">
        <f t="shared" si="3"/>
        <v>#NUM!</v>
      </c>
      <c r="AM11" s="145" t="e">
        <f t="shared" si="3"/>
        <v>#NUM!</v>
      </c>
      <c r="AN11" s="145" t="e">
        <f t="shared" si="3"/>
        <v>#NUM!</v>
      </c>
      <c r="AO11" s="143" t="e">
        <f t="shared" si="3"/>
        <v>#VALUE!</v>
      </c>
      <c r="AP11" s="145" t="e">
        <f t="shared" si="3"/>
        <v>#VALUE!</v>
      </c>
      <c r="AQ11" s="146" t="e">
        <f t="shared" si="3"/>
        <v>#VALUE!</v>
      </c>
      <c r="AR11" s="143" t="e">
        <f t="shared" ref="AR11:AR50" si="24">$B11-Q11</f>
        <v>#NUM!</v>
      </c>
      <c r="AS11" s="145" t="e">
        <f t="shared" si="4"/>
        <v>#NUM!</v>
      </c>
      <c r="AT11" s="145" t="e">
        <f t="shared" si="4"/>
        <v>#NUM!</v>
      </c>
      <c r="AU11" s="145" t="e">
        <f t="shared" si="5"/>
        <v>#NUM!</v>
      </c>
      <c r="AV11" s="145" t="e">
        <f t="shared" si="5"/>
        <v>#NUM!</v>
      </c>
      <c r="AW11" s="145" t="e">
        <f t="shared" si="5"/>
        <v>#NUM!</v>
      </c>
      <c r="AX11" s="143" t="e">
        <f t="shared" si="6"/>
        <v>#VALUE!</v>
      </c>
      <c r="AY11" s="145" t="e">
        <f t="shared" si="6"/>
        <v>#VALUE!</v>
      </c>
      <c r="AZ11" s="146" t="e">
        <f t="shared" si="6"/>
        <v>#VALUE!</v>
      </c>
      <c r="BA11" s="143" t="e">
        <f t="shared" si="7"/>
        <v>#NUM!</v>
      </c>
      <c r="BB11" s="145" t="e">
        <f t="shared" si="7"/>
        <v>#NUM!</v>
      </c>
      <c r="BC11" s="145" t="e">
        <f t="shared" si="7"/>
        <v>#NUM!</v>
      </c>
      <c r="BD11" s="145" t="e">
        <f t="shared" si="8"/>
        <v>#NUM!</v>
      </c>
      <c r="BE11" s="145" t="e">
        <f t="shared" si="8"/>
        <v>#NUM!</v>
      </c>
      <c r="BF11" s="145" t="e">
        <f t="shared" si="8"/>
        <v>#NUM!</v>
      </c>
      <c r="BG11" s="143" t="e">
        <f t="shared" si="9"/>
        <v>#VALUE!</v>
      </c>
      <c r="BH11" s="145" t="e">
        <f t="shared" si="9"/>
        <v>#VALUE!</v>
      </c>
      <c r="BI11" s="146" t="e">
        <f t="shared" si="9"/>
        <v>#VALUE!</v>
      </c>
      <c r="BJ11" s="143" t="e">
        <f t="shared" si="10"/>
        <v>#NUM!</v>
      </c>
      <c r="BK11" s="145" t="e">
        <f t="shared" si="10"/>
        <v>#NUM!</v>
      </c>
      <c r="BL11" s="145" t="e">
        <f t="shared" si="10"/>
        <v>#NUM!</v>
      </c>
      <c r="BM11" s="145" t="e">
        <f t="shared" si="11"/>
        <v>#NUM!</v>
      </c>
      <c r="BN11" s="145" t="e">
        <f t="shared" si="11"/>
        <v>#NUM!</v>
      </c>
      <c r="BO11" s="145" t="e">
        <f t="shared" si="11"/>
        <v>#NUM!</v>
      </c>
      <c r="BP11" s="143" t="e">
        <f t="shared" si="12"/>
        <v>#VALUE!</v>
      </c>
      <c r="BQ11" s="145" t="e">
        <f t="shared" si="12"/>
        <v>#VALUE!</v>
      </c>
      <c r="BR11" s="146" t="e">
        <f t="shared" si="12"/>
        <v>#VALUE!</v>
      </c>
      <c r="BT11" s="143" t="e">
        <f t="shared" ref="BT11:CH27" si="25">(BT$6+((BT$5-BT$6)/(1+EXP((($A11-BT$8)/BT$7)))))*$M11</f>
        <v>#VALUE!</v>
      </c>
      <c r="BU11" s="146" t="e">
        <f t="shared" si="25"/>
        <v>#VALUE!</v>
      </c>
      <c r="BV11" s="146" t="e">
        <f t="shared" si="25"/>
        <v>#VALUE!</v>
      </c>
      <c r="BW11" s="143" t="e">
        <f t="shared" si="25"/>
        <v>#VALUE!</v>
      </c>
      <c r="BX11" s="146" t="e">
        <f t="shared" si="25"/>
        <v>#VALUE!</v>
      </c>
      <c r="BY11" s="146" t="e">
        <f t="shared" si="25"/>
        <v>#VALUE!</v>
      </c>
      <c r="BZ11" s="143" t="e">
        <f t="shared" si="25"/>
        <v>#VALUE!</v>
      </c>
      <c r="CA11" s="146" t="e">
        <f t="shared" si="25"/>
        <v>#VALUE!</v>
      </c>
      <c r="CB11" s="146" t="e">
        <f t="shared" si="25"/>
        <v>#VALUE!</v>
      </c>
      <c r="CC11" s="143" t="e">
        <f t="shared" si="25"/>
        <v>#VALUE!</v>
      </c>
      <c r="CD11" s="146" t="e">
        <f t="shared" si="25"/>
        <v>#VALUE!</v>
      </c>
      <c r="CE11" s="146" t="e">
        <f t="shared" si="25"/>
        <v>#VALUE!</v>
      </c>
      <c r="CF11" s="143" t="e">
        <f t="shared" si="25"/>
        <v>#VALUE!</v>
      </c>
      <c r="CG11" s="146" t="e">
        <f t="shared" si="25"/>
        <v>#VALUE!</v>
      </c>
      <c r="CH11" s="146" t="e">
        <f t="shared" si="25"/>
        <v>#VALUE!</v>
      </c>
      <c r="CJ11" s="147" t="e">
        <f>BT11*'CT Market Penetration Worksheet'!$L$10</f>
        <v>#VALUE!</v>
      </c>
      <c r="CK11" s="148" t="e">
        <f>BU11*'CT Market Penetration Worksheet'!$L$10</f>
        <v>#VALUE!</v>
      </c>
      <c r="CL11" s="148" t="e">
        <f>BV11*'CT Market Penetration Worksheet'!$L$10</f>
        <v>#VALUE!</v>
      </c>
      <c r="CM11" s="147" t="e">
        <f>BW11*'CT Market Penetration Worksheet'!$L$16</f>
        <v>#VALUE!</v>
      </c>
      <c r="CN11" s="148" t="e">
        <f>BX11*'CT Market Penetration Worksheet'!$L$16</f>
        <v>#VALUE!</v>
      </c>
      <c r="CO11" s="148" t="e">
        <f>BY11*'CT Market Penetration Worksheet'!$L$16</f>
        <v>#VALUE!</v>
      </c>
      <c r="CP11" s="147" t="e">
        <f>BZ11*'CT Market Penetration Worksheet'!$L$22</f>
        <v>#VALUE!</v>
      </c>
      <c r="CQ11" s="148" t="e">
        <f>CA11*'CT Market Penetration Worksheet'!$L$22</f>
        <v>#VALUE!</v>
      </c>
      <c r="CR11" s="148" t="e">
        <f>CB11*'CT Market Penetration Worksheet'!$L$22</f>
        <v>#VALUE!</v>
      </c>
      <c r="CS11" s="147" t="e">
        <f>CC11*'CT Market Penetration Worksheet'!$L$28</f>
        <v>#VALUE!</v>
      </c>
      <c r="CT11" s="148" t="e">
        <f>CD11*'CT Market Penetration Worksheet'!$L$28</f>
        <v>#VALUE!</v>
      </c>
      <c r="CU11" s="148" t="e">
        <f>CE11*'CT Market Penetration Worksheet'!$L$28</f>
        <v>#VALUE!</v>
      </c>
      <c r="CV11" s="147" t="e">
        <f t="shared" ref="CV11:CX50" si="26">CJ11+CM11+CP11+CS11</f>
        <v>#VALUE!</v>
      </c>
      <c r="CW11" s="148" t="e">
        <f t="shared" si="14"/>
        <v>#VALUE!</v>
      </c>
      <c r="CX11" s="148" t="e">
        <f t="shared" si="14"/>
        <v>#VALUE!</v>
      </c>
      <c r="CZ11" s="125" t="e">
        <f t="shared" ref="CZ11:CZ50" si="27">CF11/500</f>
        <v>#VALUE!</v>
      </c>
      <c r="DA11" s="125" t="e">
        <f t="shared" ref="DA11:DD50" si="28">$CZ11*DA$6</f>
        <v>#VALUE!</v>
      </c>
      <c r="DB11" s="125" t="e">
        <f t="shared" si="15"/>
        <v>#VALUE!</v>
      </c>
      <c r="DC11" s="125" t="e">
        <f t="shared" si="15"/>
        <v>#VALUE!</v>
      </c>
      <c r="DD11" s="125" t="e">
        <f t="shared" si="15"/>
        <v>#VALUE!</v>
      </c>
      <c r="DF11" s="125" t="e">
        <f t="shared" ref="DF11:DI50" si="29">DA11*DF$5</f>
        <v>#VALUE!</v>
      </c>
      <c r="DG11" s="125" t="e">
        <f t="shared" si="16"/>
        <v>#VALUE!</v>
      </c>
      <c r="DH11" s="125" t="e">
        <f t="shared" si="16"/>
        <v>#VALUE!</v>
      </c>
      <c r="DI11" s="125" t="e">
        <f t="shared" si="16"/>
        <v>#VALUE!</v>
      </c>
      <c r="DJ11" s="125" t="e">
        <f t="shared" ref="DJ11:DJ50" si="30">SUM(DF11:DI11)</f>
        <v>#VALUE!</v>
      </c>
    </row>
    <row r="12" spans="1:114" s="125" customFormat="1" x14ac:dyDescent="0.35">
      <c r="A12" s="140">
        <v>2012</v>
      </c>
      <c r="B12" s="141">
        <f t="shared" si="17"/>
        <v>0</v>
      </c>
      <c r="C12" s="141">
        <f t="shared" si="17"/>
        <v>0</v>
      </c>
      <c r="D12" s="141">
        <f t="shared" si="18"/>
        <v>0</v>
      </c>
      <c r="E12" s="141">
        <f t="shared" si="17"/>
        <v>0</v>
      </c>
      <c r="F12" s="141">
        <f t="shared" si="17"/>
        <v>0</v>
      </c>
      <c r="G12" s="141">
        <f t="shared" si="19"/>
        <v>0</v>
      </c>
      <c r="H12" s="141">
        <f t="shared" si="17"/>
        <v>0</v>
      </c>
      <c r="I12" s="141">
        <f t="shared" si="17"/>
        <v>0</v>
      </c>
      <c r="J12" s="141">
        <f t="shared" si="20"/>
        <v>0</v>
      </c>
      <c r="K12" s="141">
        <f t="shared" si="17"/>
        <v>0</v>
      </c>
      <c r="L12" s="141">
        <f t="shared" si="17"/>
        <v>0</v>
      </c>
      <c r="M12" s="142">
        <f t="shared" si="21"/>
        <v>0</v>
      </c>
      <c r="N12" s="141">
        <f t="shared" si="17"/>
        <v>0</v>
      </c>
      <c r="O12" s="141">
        <f t="shared" si="17"/>
        <v>0</v>
      </c>
      <c r="P12" s="141">
        <f t="shared" si="22"/>
        <v>0</v>
      </c>
      <c r="Q12" s="143" t="e">
        <f>(Q$6+((Q$5-Q$6)/(1+EXP((($A12-Q$8)/Q$7)))))*$B12</f>
        <v>#NUM!</v>
      </c>
      <c r="R12" s="145" t="e">
        <f>(R$6+((R$5-R$6)/(1+EXP((($A12-R$8)/R$7)))))*$B12</f>
        <v>#NUM!</v>
      </c>
      <c r="S12" s="145" t="e">
        <f t="shared" si="2"/>
        <v>#NUM!</v>
      </c>
      <c r="T12" s="145" t="e">
        <f t="shared" si="2"/>
        <v>#NUM!</v>
      </c>
      <c r="U12" s="145" t="e">
        <f t="shared" si="2"/>
        <v>#NUM!</v>
      </c>
      <c r="V12" s="145" t="e">
        <f t="shared" si="2"/>
        <v>#NUM!</v>
      </c>
      <c r="W12" s="143" t="e">
        <f t="shared" si="2"/>
        <v>#VALUE!</v>
      </c>
      <c r="X12" s="145" t="e">
        <f t="shared" si="2"/>
        <v>#VALUE!</v>
      </c>
      <c r="Y12" s="146" t="e">
        <f t="shared" si="2"/>
        <v>#VALUE!</v>
      </c>
      <c r="Z12" s="143" t="e">
        <f t="shared" si="2"/>
        <v>#NUM!</v>
      </c>
      <c r="AA12" s="145" t="e">
        <f t="shared" si="2"/>
        <v>#NUM!</v>
      </c>
      <c r="AB12" s="145" t="e">
        <f t="shared" si="2"/>
        <v>#NUM!</v>
      </c>
      <c r="AC12" s="145" t="e">
        <f t="shared" si="2"/>
        <v>#NUM!</v>
      </c>
      <c r="AD12" s="145" t="e">
        <f t="shared" si="2"/>
        <v>#NUM!</v>
      </c>
      <c r="AE12" s="145" t="e">
        <f t="shared" si="2"/>
        <v>#NUM!</v>
      </c>
      <c r="AF12" s="143" t="e">
        <f t="shared" si="2"/>
        <v>#VALUE!</v>
      </c>
      <c r="AG12" s="145" t="e">
        <f t="shared" si="2"/>
        <v>#VALUE!</v>
      </c>
      <c r="AH12" s="146" t="e">
        <f t="shared" si="3"/>
        <v>#VALUE!</v>
      </c>
      <c r="AI12" s="143" t="e">
        <f t="shared" si="3"/>
        <v>#NUM!</v>
      </c>
      <c r="AJ12" s="145" t="e">
        <f t="shared" si="3"/>
        <v>#NUM!</v>
      </c>
      <c r="AK12" s="145" t="e">
        <f t="shared" si="3"/>
        <v>#NUM!</v>
      </c>
      <c r="AL12" s="145" t="e">
        <f t="shared" si="3"/>
        <v>#NUM!</v>
      </c>
      <c r="AM12" s="145" t="e">
        <f t="shared" si="3"/>
        <v>#NUM!</v>
      </c>
      <c r="AN12" s="145" t="e">
        <f t="shared" si="3"/>
        <v>#NUM!</v>
      </c>
      <c r="AO12" s="143" t="e">
        <f t="shared" si="3"/>
        <v>#VALUE!</v>
      </c>
      <c r="AP12" s="145" t="e">
        <f t="shared" si="3"/>
        <v>#VALUE!</v>
      </c>
      <c r="AQ12" s="146" t="e">
        <f t="shared" si="3"/>
        <v>#VALUE!</v>
      </c>
      <c r="AR12" s="143" t="e">
        <f>$B12-Q12</f>
        <v>#NUM!</v>
      </c>
      <c r="AS12" s="145" t="e">
        <f t="shared" si="4"/>
        <v>#NUM!</v>
      </c>
      <c r="AT12" s="145" t="e">
        <f>$B12-S12</f>
        <v>#NUM!</v>
      </c>
      <c r="AU12" s="145" t="e">
        <f t="shared" si="5"/>
        <v>#NUM!</v>
      </c>
      <c r="AV12" s="145" t="e">
        <f t="shared" si="5"/>
        <v>#NUM!</v>
      </c>
      <c r="AW12" s="145" t="e">
        <f t="shared" si="5"/>
        <v>#NUM!</v>
      </c>
      <c r="AX12" s="143" t="e">
        <f t="shared" si="6"/>
        <v>#VALUE!</v>
      </c>
      <c r="AY12" s="145" t="e">
        <f t="shared" si="6"/>
        <v>#VALUE!</v>
      </c>
      <c r="AZ12" s="146" t="e">
        <f t="shared" si="6"/>
        <v>#VALUE!</v>
      </c>
      <c r="BA12" s="143" t="e">
        <f t="shared" si="7"/>
        <v>#NUM!</v>
      </c>
      <c r="BB12" s="145" t="e">
        <f t="shared" si="7"/>
        <v>#NUM!</v>
      </c>
      <c r="BC12" s="145" t="e">
        <f t="shared" si="7"/>
        <v>#NUM!</v>
      </c>
      <c r="BD12" s="145" t="e">
        <f t="shared" si="8"/>
        <v>#NUM!</v>
      </c>
      <c r="BE12" s="145" t="e">
        <f t="shared" si="8"/>
        <v>#NUM!</v>
      </c>
      <c r="BF12" s="145" t="e">
        <f t="shared" si="8"/>
        <v>#NUM!</v>
      </c>
      <c r="BG12" s="143" t="e">
        <f t="shared" si="9"/>
        <v>#VALUE!</v>
      </c>
      <c r="BH12" s="145" t="e">
        <f t="shared" si="9"/>
        <v>#VALUE!</v>
      </c>
      <c r="BI12" s="146" t="e">
        <f t="shared" si="9"/>
        <v>#VALUE!</v>
      </c>
      <c r="BJ12" s="143" t="e">
        <f t="shared" si="10"/>
        <v>#NUM!</v>
      </c>
      <c r="BK12" s="145" t="e">
        <f t="shared" si="10"/>
        <v>#NUM!</v>
      </c>
      <c r="BL12" s="145" t="e">
        <f t="shared" si="10"/>
        <v>#NUM!</v>
      </c>
      <c r="BM12" s="145" t="e">
        <f t="shared" si="11"/>
        <v>#NUM!</v>
      </c>
      <c r="BN12" s="145" t="e">
        <f t="shared" si="11"/>
        <v>#NUM!</v>
      </c>
      <c r="BO12" s="145" t="e">
        <f t="shared" si="11"/>
        <v>#NUM!</v>
      </c>
      <c r="BP12" s="143" t="e">
        <f t="shared" si="12"/>
        <v>#VALUE!</v>
      </c>
      <c r="BQ12" s="145" t="e">
        <f t="shared" si="12"/>
        <v>#VALUE!</v>
      </c>
      <c r="BR12" s="146" t="e">
        <f t="shared" si="12"/>
        <v>#VALUE!</v>
      </c>
      <c r="BT12" s="143" t="e">
        <f t="shared" si="25"/>
        <v>#VALUE!</v>
      </c>
      <c r="BU12" s="146" t="e">
        <f t="shared" si="25"/>
        <v>#VALUE!</v>
      </c>
      <c r="BV12" s="146" t="e">
        <f t="shared" si="25"/>
        <v>#VALUE!</v>
      </c>
      <c r="BW12" s="143" t="e">
        <f t="shared" si="25"/>
        <v>#VALUE!</v>
      </c>
      <c r="BX12" s="146" t="e">
        <f t="shared" si="25"/>
        <v>#VALUE!</v>
      </c>
      <c r="BY12" s="146" t="e">
        <f t="shared" si="25"/>
        <v>#VALUE!</v>
      </c>
      <c r="BZ12" s="143" t="e">
        <f t="shared" si="25"/>
        <v>#VALUE!</v>
      </c>
      <c r="CA12" s="146" t="e">
        <f t="shared" si="25"/>
        <v>#VALUE!</v>
      </c>
      <c r="CB12" s="146" t="e">
        <f t="shared" si="25"/>
        <v>#VALUE!</v>
      </c>
      <c r="CC12" s="143" t="e">
        <f t="shared" si="25"/>
        <v>#VALUE!</v>
      </c>
      <c r="CD12" s="146" t="e">
        <f t="shared" si="25"/>
        <v>#VALUE!</v>
      </c>
      <c r="CE12" s="146" t="e">
        <f t="shared" si="25"/>
        <v>#VALUE!</v>
      </c>
      <c r="CF12" s="143" t="e">
        <f t="shared" si="25"/>
        <v>#VALUE!</v>
      </c>
      <c r="CG12" s="146" t="e">
        <f t="shared" si="25"/>
        <v>#VALUE!</v>
      </c>
      <c r="CH12" s="146" t="e">
        <f t="shared" si="25"/>
        <v>#VALUE!</v>
      </c>
      <c r="CJ12" s="147" t="e">
        <f>BT12*'CT Market Penetration Worksheet'!$L$10</f>
        <v>#VALUE!</v>
      </c>
      <c r="CK12" s="148" t="e">
        <f>BU12*'CT Market Penetration Worksheet'!$L$10</f>
        <v>#VALUE!</v>
      </c>
      <c r="CL12" s="148" t="e">
        <f>BV12*'CT Market Penetration Worksheet'!$L$10</f>
        <v>#VALUE!</v>
      </c>
      <c r="CM12" s="147" t="e">
        <f>BW12*'CT Market Penetration Worksheet'!$L$16</f>
        <v>#VALUE!</v>
      </c>
      <c r="CN12" s="148" t="e">
        <f>BX12*'CT Market Penetration Worksheet'!$L$16</f>
        <v>#VALUE!</v>
      </c>
      <c r="CO12" s="148" t="e">
        <f>BY12*'CT Market Penetration Worksheet'!$L$16</f>
        <v>#VALUE!</v>
      </c>
      <c r="CP12" s="147" t="e">
        <f>BZ12*'CT Market Penetration Worksheet'!$L$22</f>
        <v>#VALUE!</v>
      </c>
      <c r="CQ12" s="148" t="e">
        <f>CA12*'CT Market Penetration Worksheet'!$L$22</f>
        <v>#VALUE!</v>
      </c>
      <c r="CR12" s="148" t="e">
        <f>CB12*'CT Market Penetration Worksheet'!$L$22</f>
        <v>#VALUE!</v>
      </c>
      <c r="CS12" s="147" t="e">
        <f>CC12*'CT Market Penetration Worksheet'!$L$28</f>
        <v>#VALUE!</v>
      </c>
      <c r="CT12" s="148" t="e">
        <f>CD12*'CT Market Penetration Worksheet'!$L$28</f>
        <v>#VALUE!</v>
      </c>
      <c r="CU12" s="148" t="e">
        <f>CE12*'CT Market Penetration Worksheet'!$L$28</f>
        <v>#VALUE!</v>
      </c>
      <c r="CV12" s="147" t="e">
        <f t="shared" si="26"/>
        <v>#VALUE!</v>
      </c>
      <c r="CW12" s="148" t="e">
        <f t="shared" si="14"/>
        <v>#VALUE!</v>
      </c>
      <c r="CX12" s="148" t="e">
        <f t="shared" si="14"/>
        <v>#VALUE!</v>
      </c>
      <c r="CZ12" s="125" t="e">
        <f t="shared" si="27"/>
        <v>#VALUE!</v>
      </c>
      <c r="DA12" s="125" t="e">
        <f t="shared" si="28"/>
        <v>#VALUE!</v>
      </c>
      <c r="DB12" s="125" t="e">
        <f t="shared" si="15"/>
        <v>#VALUE!</v>
      </c>
      <c r="DC12" s="125" t="e">
        <f t="shared" si="15"/>
        <v>#VALUE!</v>
      </c>
      <c r="DD12" s="125" t="e">
        <f t="shared" si="15"/>
        <v>#VALUE!</v>
      </c>
      <c r="DF12" s="125" t="e">
        <f t="shared" si="29"/>
        <v>#VALUE!</v>
      </c>
      <c r="DG12" s="125" t="e">
        <f t="shared" si="16"/>
        <v>#VALUE!</v>
      </c>
      <c r="DH12" s="125" t="e">
        <f t="shared" si="16"/>
        <v>#VALUE!</v>
      </c>
      <c r="DI12" s="125" t="e">
        <f t="shared" si="16"/>
        <v>#VALUE!</v>
      </c>
      <c r="DJ12" s="125" t="e">
        <f t="shared" si="30"/>
        <v>#VALUE!</v>
      </c>
    </row>
    <row r="13" spans="1:114" s="125" customFormat="1" x14ac:dyDescent="0.35">
      <c r="A13" s="140">
        <v>2013</v>
      </c>
      <c r="B13" s="141">
        <f t="shared" si="17"/>
        <v>0</v>
      </c>
      <c r="C13" s="141">
        <f t="shared" si="17"/>
        <v>0</v>
      </c>
      <c r="D13" s="141">
        <f t="shared" si="18"/>
        <v>0</v>
      </c>
      <c r="E13" s="141">
        <f t="shared" si="17"/>
        <v>0</v>
      </c>
      <c r="F13" s="141">
        <f t="shared" si="17"/>
        <v>0</v>
      </c>
      <c r="G13" s="141">
        <f t="shared" si="19"/>
        <v>0</v>
      </c>
      <c r="H13" s="141">
        <f t="shared" si="17"/>
        <v>0</v>
      </c>
      <c r="I13" s="141">
        <f t="shared" si="17"/>
        <v>0</v>
      </c>
      <c r="J13" s="141">
        <f t="shared" si="20"/>
        <v>0</v>
      </c>
      <c r="K13" s="141">
        <f t="shared" si="17"/>
        <v>0</v>
      </c>
      <c r="L13" s="141">
        <f t="shared" si="17"/>
        <v>0</v>
      </c>
      <c r="M13" s="142">
        <f t="shared" si="21"/>
        <v>0</v>
      </c>
      <c r="N13" s="141">
        <f t="shared" si="17"/>
        <v>0</v>
      </c>
      <c r="O13" s="141">
        <f t="shared" si="17"/>
        <v>0</v>
      </c>
      <c r="P13" s="141">
        <f t="shared" si="22"/>
        <v>0</v>
      </c>
      <c r="Q13" s="143" t="e">
        <f t="shared" ref="Q13:AF28" si="31">(Q$6+((Q$5-Q$6)/(1+EXP((($A13-Q$8)/Q$7)))))*$B13</f>
        <v>#NUM!</v>
      </c>
      <c r="R13" s="145" t="e">
        <f t="shared" si="31"/>
        <v>#NUM!</v>
      </c>
      <c r="S13" s="145" t="e">
        <f t="shared" si="31"/>
        <v>#NUM!</v>
      </c>
      <c r="T13" s="145" t="e">
        <f t="shared" si="31"/>
        <v>#NUM!</v>
      </c>
      <c r="U13" s="145" t="e">
        <f t="shared" si="31"/>
        <v>#NUM!</v>
      </c>
      <c r="V13" s="145" t="e">
        <f t="shared" si="31"/>
        <v>#NUM!</v>
      </c>
      <c r="W13" s="143" t="e">
        <f t="shared" si="31"/>
        <v>#VALUE!</v>
      </c>
      <c r="X13" s="145" t="e">
        <f t="shared" si="31"/>
        <v>#VALUE!</v>
      </c>
      <c r="Y13" s="146" t="e">
        <f t="shared" si="31"/>
        <v>#VALUE!</v>
      </c>
      <c r="Z13" s="143" t="e">
        <f t="shared" si="31"/>
        <v>#NUM!</v>
      </c>
      <c r="AA13" s="145" t="e">
        <f t="shared" si="31"/>
        <v>#NUM!</v>
      </c>
      <c r="AB13" s="145" t="e">
        <f t="shared" si="31"/>
        <v>#NUM!</v>
      </c>
      <c r="AC13" s="145" t="e">
        <f t="shared" si="31"/>
        <v>#NUM!</v>
      </c>
      <c r="AD13" s="145" t="e">
        <f t="shared" si="31"/>
        <v>#NUM!</v>
      </c>
      <c r="AE13" s="145" t="e">
        <f t="shared" si="31"/>
        <v>#NUM!</v>
      </c>
      <c r="AF13" s="143" t="e">
        <f t="shared" si="31"/>
        <v>#VALUE!</v>
      </c>
      <c r="AG13" s="145" t="e">
        <f t="shared" si="2"/>
        <v>#VALUE!</v>
      </c>
      <c r="AH13" s="146" t="e">
        <f t="shared" si="3"/>
        <v>#VALUE!</v>
      </c>
      <c r="AI13" s="143" t="e">
        <f t="shared" si="3"/>
        <v>#NUM!</v>
      </c>
      <c r="AJ13" s="145" t="e">
        <f t="shared" si="3"/>
        <v>#NUM!</v>
      </c>
      <c r="AK13" s="145" t="e">
        <f t="shared" si="3"/>
        <v>#NUM!</v>
      </c>
      <c r="AL13" s="145" t="e">
        <f t="shared" si="3"/>
        <v>#NUM!</v>
      </c>
      <c r="AM13" s="145" t="e">
        <f t="shared" si="3"/>
        <v>#NUM!</v>
      </c>
      <c r="AN13" s="145" t="e">
        <f t="shared" si="3"/>
        <v>#NUM!</v>
      </c>
      <c r="AO13" s="143" t="e">
        <f t="shared" si="3"/>
        <v>#VALUE!</v>
      </c>
      <c r="AP13" s="145" t="e">
        <f t="shared" si="3"/>
        <v>#VALUE!</v>
      </c>
      <c r="AQ13" s="146" t="e">
        <f t="shared" si="3"/>
        <v>#VALUE!</v>
      </c>
      <c r="AR13" s="143" t="e">
        <f t="shared" si="24"/>
        <v>#NUM!</v>
      </c>
      <c r="AS13" s="145" t="e">
        <f t="shared" si="4"/>
        <v>#NUM!</v>
      </c>
      <c r="AT13" s="145" t="e">
        <f t="shared" si="4"/>
        <v>#NUM!</v>
      </c>
      <c r="AU13" s="145" t="e">
        <f t="shared" si="5"/>
        <v>#NUM!</v>
      </c>
      <c r="AV13" s="145" t="e">
        <f t="shared" si="5"/>
        <v>#NUM!</v>
      </c>
      <c r="AW13" s="145" t="e">
        <f t="shared" si="5"/>
        <v>#NUM!</v>
      </c>
      <c r="AX13" s="143" t="e">
        <f t="shared" si="6"/>
        <v>#VALUE!</v>
      </c>
      <c r="AY13" s="145" t="e">
        <f t="shared" si="6"/>
        <v>#VALUE!</v>
      </c>
      <c r="AZ13" s="146" t="e">
        <f t="shared" si="6"/>
        <v>#VALUE!</v>
      </c>
      <c r="BA13" s="143" t="e">
        <f t="shared" si="7"/>
        <v>#NUM!</v>
      </c>
      <c r="BB13" s="145" t="e">
        <f t="shared" si="7"/>
        <v>#NUM!</v>
      </c>
      <c r="BC13" s="145" t="e">
        <f t="shared" si="7"/>
        <v>#NUM!</v>
      </c>
      <c r="BD13" s="145" t="e">
        <f t="shared" si="8"/>
        <v>#NUM!</v>
      </c>
      <c r="BE13" s="145" t="e">
        <f t="shared" si="8"/>
        <v>#NUM!</v>
      </c>
      <c r="BF13" s="145" t="e">
        <f t="shared" si="8"/>
        <v>#NUM!</v>
      </c>
      <c r="BG13" s="143" t="e">
        <f t="shared" si="9"/>
        <v>#VALUE!</v>
      </c>
      <c r="BH13" s="145" t="e">
        <f t="shared" si="9"/>
        <v>#VALUE!</v>
      </c>
      <c r="BI13" s="146" t="e">
        <f t="shared" si="9"/>
        <v>#VALUE!</v>
      </c>
      <c r="BJ13" s="143" t="e">
        <f t="shared" si="10"/>
        <v>#NUM!</v>
      </c>
      <c r="BK13" s="145" t="e">
        <f t="shared" si="10"/>
        <v>#NUM!</v>
      </c>
      <c r="BL13" s="145" t="e">
        <f t="shared" si="10"/>
        <v>#NUM!</v>
      </c>
      <c r="BM13" s="145" t="e">
        <f t="shared" si="11"/>
        <v>#NUM!</v>
      </c>
      <c r="BN13" s="145" t="e">
        <f t="shared" si="11"/>
        <v>#NUM!</v>
      </c>
      <c r="BO13" s="145" t="e">
        <f t="shared" si="11"/>
        <v>#NUM!</v>
      </c>
      <c r="BP13" s="143" t="e">
        <f t="shared" si="12"/>
        <v>#VALUE!</v>
      </c>
      <c r="BQ13" s="145" t="e">
        <f t="shared" si="12"/>
        <v>#VALUE!</v>
      </c>
      <c r="BR13" s="146" t="e">
        <f t="shared" si="12"/>
        <v>#VALUE!</v>
      </c>
      <c r="BT13" s="143" t="e">
        <f t="shared" si="25"/>
        <v>#VALUE!</v>
      </c>
      <c r="BU13" s="146" t="e">
        <f t="shared" si="25"/>
        <v>#VALUE!</v>
      </c>
      <c r="BV13" s="146" t="e">
        <f t="shared" si="25"/>
        <v>#VALUE!</v>
      </c>
      <c r="BW13" s="143" t="e">
        <f t="shared" si="25"/>
        <v>#VALUE!</v>
      </c>
      <c r="BX13" s="146" t="e">
        <f t="shared" si="25"/>
        <v>#VALUE!</v>
      </c>
      <c r="BY13" s="146" t="e">
        <f t="shared" si="25"/>
        <v>#VALUE!</v>
      </c>
      <c r="BZ13" s="143" t="e">
        <f t="shared" si="25"/>
        <v>#VALUE!</v>
      </c>
      <c r="CA13" s="146" t="e">
        <f t="shared" si="25"/>
        <v>#VALUE!</v>
      </c>
      <c r="CB13" s="146" t="e">
        <f t="shared" si="25"/>
        <v>#VALUE!</v>
      </c>
      <c r="CC13" s="143" t="e">
        <f t="shared" si="25"/>
        <v>#VALUE!</v>
      </c>
      <c r="CD13" s="146" t="e">
        <f t="shared" si="25"/>
        <v>#VALUE!</v>
      </c>
      <c r="CE13" s="146" t="e">
        <f t="shared" si="25"/>
        <v>#VALUE!</v>
      </c>
      <c r="CF13" s="143" t="e">
        <f t="shared" si="25"/>
        <v>#VALUE!</v>
      </c>
      <c r="CG13" s="146" t="e">
        <f t="shared" si="25"/>
        <v>#VALUE!</v>
      </c>
      <c r="CH13" s="146" t="e">
        <f t="shared" si="25"/>
        <v>#VALUE!</v>
      </c>
      <c r="CJ13" s="147" t="e">
        <f>BT13*'CT Market Penetration Worksheet'!$L$10</f>
        <v>#VALUE!</v>
      </c>
      <c r="CK13" s="148" t="e">
        <f>BU13*'CT Market Penetration Worksheet'!$L$10</f>
        <v>#VALUE!</v>
      </c>
      <c r="CL13" s="148" t="e">
        <f>BV13*'CT Market Penetration Worksheet'!$L$10</f>
        <v>#VALUE!</v>
      </c>
      <c r="CM13" s="147" t="e">
        <f>BW13*'CT Market Penetration Worksheet'!$L$16</f>
        <v>#VALUE!</v>
      </c>
      <c r="CN13" s="148" t="e">
        <f>BX13*'CT Market Penetration Worksheet'!$L$16</f>
        <v>#VALUE!</v>
      </c>
      <c r="CO13" s="148" t="e">
        <f>BY13*'CT Market Penetration Worksheet'!$L$16</f>
        <v>#VALUE!</v>
      </c>
      <c r="CP13" s="147" t="e">
        <f>BZ13*'CT Market Penetration Worksheet'!$L$22</f>
        <v>#VALUE!</v>
      </c>
      <c r="CQ13" s="148" t="e">
        <f>CA13*'CT Market Penetration Worksheet'!$L$22</f>
        <v>#VALUE!</v>
      </c>
      <c r="CR13" s="148" t="e">
        <f>CB13*'CT Market Penetration Worksheet'!$L$22</f>
        <v>#VALUE!</v>
      </c>
      <c r="CS13" s="147" t="e">
        <f>CC13*'CT Market Penetration Worksheet'!$L$28</f>
        <v>#VALUE!</v>
      </c>
      <c r="CT13" s="148" t="e">
        <f>CD13*'CT Market Penetration Worksheet'!$L$28</f>
        <v>#VALUE!</v>
      </c>
      <c r="CU13" s="148" t="e">
        <f>CE13*'CT Market Penetration Worksheet'!$L$28</f>
        <v>#VALUE!</v>
      </c>
      <c r="CV13" s="147" t="e">
        <f t="shared" si="26"/>
        <v>#VALUE!</v>
      </c>
      <c r="CW13" s="148" t="e">
        <f t="shared" si="14"/>
        <v>#VALUE!</v>
      </c>
      <c r="CX13" s="148" t="e">
        <f t="shared" si="14"/>
        <v>#VALUE!</v>
      </c>
      <c r="CZ13" s="125" t="e">
        <f t="shared" si="27"/>
        <v>#VALUE!</v>
      </c>
      <c r="DA13" s="125" t="e">
        <f t="shared" si="28"/>
        <v>#VALUE!</v>
      </c>
      <c r="DB13" s="125" t="e">
        <f t="shared" si="15"/>
        <v>#VALUE!</v>
      </c>
      <c r="DC13" s="125" t="e">
        <f t="shared" si="15"/>
        <v>#VALUE!</v>
      </c>
      <c r="DD13" s="125" t="e">
        <f t="shared" si="15"/>
        <v>#VALUE!</v>
      </c>
      <c r="DF13" s="125" t="e">
        <f t="shared" si="29"/>
        <v>#VALUE!</v>
      </c>
      <c r="DG13" s="125" t="e">
        <f t="shared" si="16"/>
        <v>#VALUE!</v>
      </c>
      <c r="DH13" s="125" t="e">
        <f t="shared" si="16"/>
        <v>#VALUE!</v>
      </c>
      <c r="DI13" s="125" t="e">
        <f t="shared" si="16"/>
        <v>#VALUE!</v>
      </c>
      <c r="DJ13" s="125" t="e">
        <f t="shared" si="30"/>
        <v>#VALUE!</v>
      </c>
    </row>
    <row r="14" spans="1:114" s="125" customFormat="1" x14ac:dyDescent="0.35">
      <c r="A14" s="140">
        <v>2014</v>
      </c>
      <c r="B14" s="141">
        <f t="shared" si="17"/>
        <v>0</v>
      </c>
      <c r="C14" s="141">
        <f t="shared" si="17"/>
        <v>0</v>
      </c>
      <c r="D14" s="141">
        <f t="shared" si="18"/>
        <v>0</v>
      </c>
      <c r="E14" s="141">
        <f t="shared" si="17"/>
        <v>0</v>
      </c>
      <c r="F14" s="141">
        <f t="shared" si="17"/>
        <v>0</v>
      </c>
      <c r="G14" s="141">
        <f t="shared" si="19"/>
        <v>0</v>
      </c>
      <c r="H14" s="141">
        <f t="shared" si="17"/>
        <v>0</v>
      </c>
      <c r="I14" s="141">
        <f t="shared" si="17"/>
        <v>0</v>
      </c>
      <c r="J14" s="141">
        <f t="shared" si="20"/>
        <v>0</v>
      </c>
      <c r="K14" s="141">
        <f t="shared" si="17"/>
        <v>0</v>
      </c>
      <c r="L14" s="141">
        <f t="shared" si="17"/>
        <v>0</v>
      </c>
      <c r="M14" s="142">
        <f t="shared" si="21"/>
        <v>0</v>
      </c>
      <c r="N14" s="141">
        <f t="shared" si="17"/>
        <v>0</v>
      </c>
      <c r="O14" s="141">
        <f t="shared" si="17"/>
        <v>0</v>
      </c>
      <c r="P14" s="141">
        <f t="shared" si="22"/>
        <v>0</v>
      </c>
      <c r="Q14" s="143" t="e">
        <f t="shared" si="31"/>
        <v>#NUM!</v>
      </c>
      <c r="R14" s="145" t="e">
        <f t="shared" si="31"/>
        <v>#NUM!</v>
      </c>
      <c r="S14" s="145" t="e">
        <f t="shared" si="31"/>
        <v>#NUM!</v>
      </c>
      <c r="T14" s="145" t="e">
        <f t="shared" si="31"/>
        <v>#NUM!</v>
      </c>
      <c r="U14" s="145" t="e">
        <f t="shared" si="31"/>
        <v>#NUM!</v>
      </c>
      <c r="V14" s="145" t="e">
        <f t="shared" si="31"/>
        <v>#NUM!</v>
      </c>
      <c r="W14" s="143" t="e">
        <f t="shared" si="31"/>
        <v>#VALUE!</v>
      </c>
      <c r="X14" s="145" t="e">
        <f t="shared" si="31"/>
        <v>#VALUE!</v>
      </c>
      <c r="Y14" s="146" t="e">
        <f t="shared" si="31"/>
        <v>#VALUE!</v>
      </c>
      <c r="Z14" s="143" t="e">
        <f t="shared" si="31"/>
        <v>#NUM!</v>
      </c>
      <c r="AA14" s="145" t="e">
        <f t="shared" si="31"/>
        <v>#NUM!</v>
      </c>
      <c r="AB14" s="145" t="e">
        <f t="shared" si="31"/>
        <v>#NUM!</v>
      </c>
      <c r="AC14" s="145" t="e">
        <f t="shared" si="31"/>
        <v>#NUM!</v>
      </c>
      <c r="AD14" s="145" t="e">
        <f t="shared" si="31"/>
        <v>#NUM!</v>
      </c>
      <c r="AE14" s="145" t="e">
        <f t="shared" si="31"/>
        <v>#NUM!</v>
      </c>
      <c r="AF14" s="143" t="e">
        <f t="shared" si="31"/>
        <v>#VALUE!</v>
      </c>
      <c r="AG14" s="145" t="e">
        <f t="shared" si="2"/>
        <v>#VALUE!</v>
      </c>
      <c r="AH14" s="146" t="e">
        <f t="shared" si="3"/>
        <v>#VALUE!</v>
      </c>
      <c r="AI14" s="143" t="e">
        <f t="shared" si="3"/>
        <v>#NUM!</v>
      </c>
      <c r="AJ14" s="145" t="e">
        <f t="shared" si="3"/>
        <v>#NUM!</v>
      </c>
      <c r="AK14" s="145" t="e">
        <f t="shared" si="3"/>
        <v>#NUM!</v>
      </c>
      <c r="AL14" s="145" t="e">
        <f t="shared" si="3"/>
        <v>#NUM!</v>
      </c>
      <c r="AM14" s="145" t="e">
        <f t="shared" si="3"/>
        <v>#NUM!</v>
      </c>
      <c r="AN14" s="145" t="e">
        <f t="shared" si="3"/>
        <v>#NUM!</v>
      </c>
      <c r="AO14" s="143" t="e">
        <f t="shared" si="3"/>
        <v>#VALUE!</v>
      </c>
      <c r="AP14" s="145" t="e">
        <f t="shared" si="3"/>
        <v>#VALUE!</v>
      </c>
      <c r="AQ14" s="146" t="e">
        <f t="shared" si="3"/>
        <v>#VALUE!</v>
      </c>
      <c r="AR14" s="143" t="e">
        <f t="shared" si="24"/>
        <v>#NUM!</v>
      </c>
      <c r="AS14" s="145" t="e">
        <f t="shared" si="4"/>
        <v>#NUM!</v>
      </c>
      <c r="AT14" s="145" t="e">
        <f t="shared" si="4"/>
        <v>#NUM!</v>
      </c>
      <c r="AU14" s="145" t="e">
        <f t="shared" si="5"/>
        <v>#NUM!</v>
      </c>
      <c r="AV14" s="145" t="e">
        <f t="shared" si="5"/>
        <v>#NUM!</v>
      </c>
      <c r="AW14" s="145" t="e">
        <f t="shared" si="5"/>
        <v>#NUM!</v>
      </c>
      <c r="AX14" s="143" t="e">
        <f t="shared" si="6"/>
        <v>#VALUE!</v>
      </c>
      <c r="AY14" s="145" t="e">
        <f t="shared" si="6"/>
        <v>#VALUE!</v>
      </c>
      <c r="AZ14" s="146" t="e">
        <f t="shared" si="6"/>
        <v>#VALUE!</v>
      </c>
      <c r="BA14" s="143" t="e">
        <f t="shared" si="7"/>
        <v>#NUM!</v>
      </c>
      <c r="BB14" s="145" t="e">
        <f t="shared" si="7"/>
        <v>#NUM!</v>
      </c>
      <c r="BC14" s="145" t="e">
        <f t="shared" si="7"/>
        <v>#NUM!</v>
      </c>
      <c r="BD14" s="145" t="e">
        <f t="shared" si="8"/>
        <v>#NUM!</v>
      </c>
      <c r="BE14" s="145" t="e">
        <f t="shared" si="8"/>
        <v>#NUM!</v>
      </c>
      <c r="BF14" s="145" t="e">
        <f t="shared" si="8"/>
        <v>#NUM!</v>
      </c>
      <c r="BG14" s="143" t="e">
        <f t="shared" si="9"/>
        <v>#VALUE!</v>
      </c>
      <c r="BH14" s="145" t="e">
        <f t="shared" si="9"/>
        <v>#VALUE!</v>
      </c>
      <c r="BI14" s="146" t="e">
        <f t="shared" si="9"/>
        <v>#VALUE!</v>
      </c>
      <c r="BJ14" s="143" t="e">
        <f t="shared" si="10"/>
        <v>#NUM!</v>
      </c>
      <c r="BK14" s="145" t="e">
        <f t="shared" si="10"/>
        <v>#NUM!</v>
      </c>
      <c r="BL14" s="145" t="e">
        <f t="shared" si="10"/>
        <v>#NUM!</v>
      </c>
      <c r="BM14" s="145" t="e">
        <f t="shared" si="11"/>
        <v>#NUM!</v>
      </c>
      <c r="BN14" s="145" t="e">
        <f t="shared" si="11"/>
        <v>#NUM!</v>
      </c>
      <c r="BO14" s="145" t="e">
        <f t="shared" si="11"/>
        <v>#NUM!</v>
      </c>
      <c r="BP14" s="143" t="e">
        <f t="shared" si="12"/>
        <v>#VALUE!</v>
      </c>
      <c r="BQ14" s="145" t="e">
        <f t="shared" si="12"/>
        <v>#VALUE!</v>
      </c>
      <c r="BR14" s="146" t="e">
        <f t="shared" si="12"/>
        <v>#VALUE!</v>
      </c>
      <c r="BT14" s="143" t="e">
        <f t="shared" si="25"/>
        <v>#VALUE!</v>
      </c>
      <c r="BU14" s="146" t="e">
        <f t="shared" si="25"/>
        <v>#VALUE!</v>
      </c>
      <c r="BV14" s="146" t="e">
        <f t="shared" si="25"/>
        <v>#VALUE!</v>
      </c>
      <c r="BW14" s="143" t="e">
        <f t="shared" si="25"/>
        <v>#VALUE!</v>
      </c>
      <c r="BX14" s="146" t="e">
        <f t="shared" si="25"/>
        <v>#VALUE!</v>
      </c>
      <c r="BY14" s="146" t="e">
        <f t="shared" si="25"/>
        <v>#VALUE!</v>
      </c>
      <c r="BZ14" s="143" t="e">
        <f t="shared" si="25"/>
        <v>#VALUE!</v>
      </c>
      <c r="CA14" s="146" t="e">
        <f t="shared" si="25"/>
        <v>#VALUE!</v>
      </c>
      <c r="CB14" s="146" t="e">
        <f t="shared" si="25"/>
        <v>#VALUE!</v>
      </c>
      <c r="CC14" s="143" t="e">
        <f t="shared" si="25"/>
        <v>#VALUE!</v>
      </c>
      <c r="CD14" s="146" t="e">
        <f t="shared" si="25"/>
        <v>#VALUE!</v>
      </c>
      <c r="CE14" s="146" t="e">
        <f t="shared" si="25"/>
        <v>#VALUE!</v>
      </c>
      <c r="CF14" s="143" t="e">
        <f t="shared" si="25"/>
        <v>#VALUE!</v>
      </c>
      <c r="CG14" s="146" t="e">
        <f t="shared" si="25"/>
        <v>#VALUE!</v>
      </c>
      <c r="CH14" s="146" t="e">
        <f t="shared" si="25"/>
        <v>#VALUE!</v>
      </c>
      <c r="CJ14" s="147" t="e">
        <f>BT14*'CT Market Penetration Worksheet'!$L$10</f>
        <v>#VALUE!</v>
      </c>
      <c r="CK14" s="148" t="e">
        <f>BU14*'CT Market Penetration Worksheet'!$L$10</f>
        <v>#VALUE!</v>
      </c>
      <c r="CL14" s="148" t="e">
        <f>BV14*'CT Market Penetration Worksheet'!$L$10</f>
        <v>#VALUE!</v>
      </c>
      <c r="CM14" s="147" t="e">
        <f>BW14*'CT Market Penetration Worksheet'!$L$16</f>
        <v>#VALUE!</v>
      </c>
      <c r="CN14" s="148" t="e">
        <f>BX14*'CT Market Penetration Worksheet'!$L$16</f>
        <v>#VALUE!</v>
      </c>
      <c r="CO14" s="148" t="e">
        <f>BY14*'CT Market Penetration Worksheet'!$L$16</f>
        <v>#VALUE!</v>
      </c>
      <c r="CP14" s="147" t="e">
        <f>BZ14*'CT Market Penetration Worksheet'!$L$22</f>
        <v>#VALUE!</v>
      </c>
      <c r="CQ14" s="148" t="e">
        <f>CA14*'CT Market Penetration Worksheet'!$L$22</f>
        <v>#VALUE!</v>
      </c>
      <c r="CR14" s="148" t="e">
        <f>CB14*'CT Market Penetration Worksheet'!$L$22</f>
        <v>#VALUE!</v>
      </c>
      <c r="CS14" s="147" t="e">
        <f>CC14*'CT Market Penetration Worksheet'!$L$28</f>
        <v>#VALUE!</v>
      </c>
      <c r="CT14" s="148" t="e">
        <f>CD14*'CT Market Penetration Worksheet'!$L$28</f>
        <v>#VALUE!</v>
      </c>
      <c r="CU14" s="148" t="e">
        <f>CE14*'CT Market Penetration Worksheet'!$L$28</f>
        <v>#VALUE!</v>
      </c>
      <c r="CV14" s="147" t="e">
        <f t="shared" si="26"/>
        <v>#VALUE!</v>
      </c>
      <c r="CW14" s="148" t="e">
        <f t="shared" si="14"/>
        <v>#VALUE!</v>
      </c>
      <c r="CX14" s="148" t="e">
        <f t="shared" si="14"/>
        <v>#VALUE!</v>
      </c>
      <c r="CZ14" s="125" t="e">
        <f t="shared" si="27"/>
        <v>#VALUE!</v>
      </c>
      <c r="DA14" s="125" t="e">
        <f t="shared" si="28"/>
        <v>#VALUE!</v>
      </c>
      <c r="DB14" s="125" t="e">
        <f t="shared" si="15"/>
        <v>#VALUE!</v>
      </c>
      <c r="DC14" s="125" t="e">
        <f t="shared" si="15"/>
        <v>#VALUE!</v>
      </c>
      <c r="DD14" s="125" t="e">
        <f t="shared" si="15"/>
        <v>#VALUE!</v>
      </c>
      <c r="DF14" s="125" t="e">
        <f t="shared" si="29"/>
        <v>#VALUE!</v>
      </c>
      <c r="DG14" s="125" t="e">
        <f t="shared" si="16"/>
        <v>#VALUE!</v>
      </c>
      <c r="DH14" s="125" t="e">
        <f t="shared" si="16"/>
        <v>#VALUE!</v>
      </c>
      <c r="DI14" s="125" t="e">
        <f t="shared" si="16"/>
        <v>#VALUE!</v>
      </c>
      <c r="DJ14" s="125" t="e">
        <f t="shared" si="30"/>
        <v>#VALUE!</v>
      </c>
    </row>
    <row r="15" spans="1:114" s="125" customFormat="1" x14ac:dyDescent="0.35">
      <c r="A15" s="140">
        <v>2015</v>
      </c>
      <c r="B15" s="141">
        <f t="shared" si="17"/>
        <v>0</v>
      </c>
      <c r="C15" s="141">
        <f t="shared" si="17"/>
        <v>0</v>
      </c>
      <c r="D15" s="141">
        <f t="shared" si="18"/>
        <v>0</v>
      </c>
      <c r="E15" s="141">
        <f t="shared" si="17"/>
        <v>0</v>
      </c>
      <c r="F15" s="141">
        <f t="shared" si="17"/>
        <v>0</v>
      </c>
      <c r="G15" s="141">
        <f t="shared" si="19"/>
        <v>0</v>
      </c>
      <c r="H15" s="141">
        <f t="shared" si="17"/>
        <v>0</v>
      </c>
      <c r="I15" s="141">
        <f t="shared" si="17"/>
        <v>0</v>
      </c>
      <c r="J15" s="141">
        <f t="shared" si="20"/>
        <v>0</v>
      </c>
      <c r="K15" s="141">
        <f t="shared" si="17"/>
        <v>0</v>
      </c>
      <c r="L15" s="141">
        <f t="shared" si="17"/>
        <v>0</v>
      </c>
      <c r="M15" s="142">
        <f t="shared" si="21"/>
        <v>0</v>
      </c>
      <c r="N15" s="141">
        <f t="shared" si="17"/>
        <v>0</v>
      </c>
      <c r="O15" s="141">
        <f t="shared" si="17"/>
        <v>0</v>
      </c>
      <c r="P15" s="141">
        <f t="shared" si="22"/>
        <v>0</v>
      </c>
      <c r="Q15" s="143" t="e">
        <f t="shared" si="31"/>
        <v>#NUM!</v>
      </c>
      <c r="R15" s="145" t="e">
        <f t="shared" si="31"/>
        <v>#NUM!</v>
      </c>
      <c r="S15" s="145" t="e">
        <f t="shared" si="31"/>
        <v>#NUM!</v>
      </c>
      <c r="T15" s="145" t="e">
        <f t="shared" si="31"/>
        <v>#NUM!</v>
      </c>
      <c r="U15" s="145" t="e">
        <f t="shared" si="31"/>
        <v>#NUM!</v>
      </c>
      <c r="V15" s="145" t="e">
        <f t="shared" si="31"/>
        <v>#NUM!</v>
      </c>
      <c r="W15" s="143" t="e">
        <f t="shared" si="31"/>
        <v>#VALUE!</v>
      </c>
      <c r="X15" s="145" t="e">
        <f t="shared" si="31"/>
        <v>#VALUE!</v>
      </c>
      <c r="Y15" s="146" t="e">
        <f t="shared" si="31"/>
        <v>#VALUE!</v>
      </c>
      <c r="Z15" s="143" t="e">
        <f t="shared" si="31"/>
        <v>#NUM!</v>
      </c>
      <c r="AA15" s="145" t="e">
        <f t="shared" si="31"/>
        <v>#NUM!</v>
      </c>
      <c r="AB15" s="145" t="e">
        <f t="shared" si="31"/>
        <v>#NUM!</v>
      </c>
      <c r="AC15" s="145" t="e">
        <f t="shared" si="31"/>
        <v>#NUM!</v>
      </c>
      <c r="AD15" s="145" t="e">
        <f t="shared" si="31"/>
        <v>#NUM!</v>
      </c>
      <c r="AE15" s="145" t="e">
        <f t="shared" si="31"/>
        <v>#NUM!</v>
      </c>
      <c r="AF15" s="143" t="e">
        <f t="shared" si="31"/>
        <v>#VALUE!</v>
      </c>
      <c r="AG15" s="145" t="e">
        <f t="shared" si="2"/>
        <v>#VALUE!</v>
      </c>
      <c r="AH15" s="146" t="e">
        <f t="shared" si="3"/>
        <v>#VALUE!</v>
      </c>
      <c r="AI15" s="143" t="e">
        <f t="shared" si="3"/>
        <v>#NUM!</v>
      </c>
      <c r="AJ15" s="145" t="e">
        <f t="shared" si="3"/>
        <v>#NUM!</v>
      </c>
      <c r="AK15" s="145" t="e">
        <f t="shared" si="3"/>
        <v>#NUM!</v>
      </c>
      <c r="AL15" s="145" t="e">
        <f t="shared" si="3"/>
        <v>#NUM!</v>
      </c>
      <c r="AM15" s="145" t="e">
        <f t="shared" si="3"/>
        <v>#NUM!</v>
      </c>
      <c r="AN15" s="145" t="e">
        <f t="shared" si="3"/>
        <v>#NUM!</v>
      </c>
      <c r="AO15" s="143" t="e">
        <f t="shared" si="3"/>
        <v>#VALUE!</v>
      </c>
      <c r="AP15" s="145" t="e">
        <f t="shared" si="3"/>
        <v>#VALUE!</v>
      </c>
      <c r="AQ15" s="146" t="e">
        <f t="shared" si="3"/>
        <v>#VALUE!</v>
      </c>
      <c r="AR15" s="143" t="e">
        <f t="shared" si="24"/>
        <v>#NUM!</v>
      </c>
      <c r="AS15" s="145" t="e">
        <f t="shared" si="4"/>
        <v>#NUM!</v>
      </c>
      <c r="AT15" s="145" t="e">
        <f t="shared" si="4"/>
        <v>#NUM!</v>
      </c>
      <c r="AU15" s="145" t="e">
        <f t="shared" si="5"/>
        <v>#NUM!</v>
      </c>
      <c r="AV15" s="145" t="e">
        <f t="shared" si="5"/>
        <v>#NUM!</v>
      </c>
      <c r="AW15" s="145" t="e">
        <f t="shared" si="5"/>
        <v>#NUM!</v>
      </c>
      <c r="AX15" s="143" t="e">
        <f t="shared" si="6"/>
        <v>#VALUE!</v>
      </c>
      <c r="AY15" s="145" t="e">
        <f t="shared" si="6"/>
        <v>#VALUE!</v>
      </c>
      <c r="AZ15" s="146" t="e">
        <f t="shared" si="6"/>
        <v>#VALUE!</v>
      </c>
      <c r="BA15" s="143" t="e">
        <f t="shared" si="7"/>
        <v>#NUM!</v>
      </c>
      <c r="BB15" s="145" t="e">
        <f t="shared" si="7"/>
        <v>#NUM!</v>
      </c>
      <c r="BC15" s="145" t="e">
        <f t="shared" si="7"/>
        <v>#NUM!</v>
      </c>
      <c r="BD15" s="145" t="e">
        <f t="shared" si="8"/>
        <v>#NUM!</v>
      </c>
      <c r="BE15" s="145" t="e">
        <f t="shared" si="8"/>
        <v>#NUM!</v>
      </c>
      <c r="BF15" s="145" t="e">
        <f t="shared" si="8"/>
        <v>#NUM!</v>
      </c>
      <c r="BG15" s="143" t="e">
        <f t="shared" si="9"/>
        <v>#VALUE!</v>
      </c>
      <c r="BH15" s="145" t="e">
        <f t="shared" si="9"/>
        <v>#VALUE!</v>
      </c>
      <c r="BI15" s="146" t="e">
        <f t="shared" si="9"/>
        <v>#VALUE!</v>
      </c>
      <c r="BJ15" s="143" t="e">
        <f t="shared" si="10"/>
        <v>#NUM!</v>
      </c>
      <c r="BK15" s="145" t="e">
        <f t="shared" si="10"/>
        <v>#NUM!</v>
      </c>
      <c r="BL15" s="145" t="e">
        <f t="shared" si="10"/>
        <v>#NUM!</v>
      </c>
      <c r="BM15" s="145" t="e">
        <f t="shared" si="11"/>
        <v>#NUM!</v>
      </c>
      <c r="BN15" s="145" t="e">
        <f t="shared" si="11"/>
        <v>#NUM!</v>
      </c>
      <c r="BO15" s="145" t="e">
        <f t="shared" si="11"/>
        <v>#NUM!</v>
      </c>
      <c r="BP15" s="143" t="e">
        <f t="shared" si="12"/>
        <v>#VALUE!</v>
      </c>
      <c r="BQ15" s="145" t="e">
        <f t="shared" si="12"/>
        <v>#VALUE!</v>
      </c>
      <c r="BR15" s="146" t="e">
        <f t="shared" si="12"/>
        <v>#VALUE!</v>
      </c>
      <c r="BT15" s="143" t="e">
        <f t="shared" si="25"/>
        <v>#VALUE!</v>
      </c>
      <c r="BU15" s="146" t="e">
        <f t="shared" si="25"/>
        <v>#VALUE!</v>
      </c>
      <c r="BV15" s="146" t="e">
        <f t="shared" si="25"/>
        <v>#VALUE!</v>
      </c>
      <c r="BW15" s="143" t="e">
        <f t="shared" si="25"/>
        <v>#VALUE!</v>
      </c>
      <c r="BX15" s="146" t="e">
        <f t="shared" si="25"/>
        <v>#VALUE!</v>
      </c>
      <c r="BY15" s="146" t="e">
        <f t="shared" si="25"/>
        <v>#VALUE!</v>
      </c>
      <c r="BZ15" s="143" t="e">
        <f t="shared" si="25"/>
        <v>#VALUE!</v>
      </c>
      <c r="CA15" s="146" t="e">
        <f t="shared" si="25"/>
        <v>#VALUE!</v>
      </c>
      <c r="CB15" s="146" t="e">
        <f t="shared" si="25"/>
        <v>#VALUE!</v>
      </c>
      <c r="CC15" s="143" t="e">
        <f t="shared" si="25"/>
        <v>#VALUE!</v>
      </c>
      <c r="CD15" s="146" t="e">
        <f t="shared" si="25"/>
        <v>#VALUE!</v>
      </c>
      <c r="CE15" s="146" t="e">
        <f t="shared" si="25"/>
        <v>#VALUE!</v>
      </c>
      <c r="CF15" s="143" t="e">
        <f t="shared" si="25"/>
        <v>#VALUE!</v>
      </c>
      <c r="CG15" s="146" t="e">
        <f t="shared" si="25"/>
        <v>#VALUE!</v>
      </c>
      <c r="CH15" s="146" t="e">
        <f t="shared" si="25"/>
        <v>#VALUE!</v>
      </c>
      <c r="CJ15" s="147" t="e">
        <f>BT15*'CT Market Penetration Worksheet'!$L$10</f>
        <v>#VALUE!</v>
      </c>
      <c r="CK15" s="148" t="e">
        <f>BU15*'CT Market Penetration Worksheet'!$L$10</f>
        <v>#VALUE!</v>
      </c>
      <c r="CL15" s="148" t="e">
        <f>BV15*'CT Market Penetration Worksheet'!$L$10</f>
        <v>#VALUE!</v>
      </c>
      <c r="CM15" s="147" t="e">
        <f>BW15*'CT Market Penetration Worksheet'!$L$16</f>
        <v>#VALUE!</v>
      </c>
      <c r="CN15" s="148" t="e">
        <f>BX15*'CT Market Penetration Worksheet'!$L$16</f>
        <v>#VALUE!</v>
      </c>
      <c r="CO15" s="148" t="e">
        <f>BY15*'CT Market Penetration Worksheet'!$L$16</f>
        <v>#VALUE!</v>
      </c>
      <c r="CP15" s="147" t="e">
        <f>BZ15*'CT Market Penetration Worksheet'!$L$22</f>
        <v>#VALUE!</v>
      </c>
      <c r="CQ15" s="148" t="e">
        <f>CA15*'CT Market Penetration Worksheet'!$L$22</f>
        <v>#VALUE!</v>
      </c>
      <c r="CR15" s="148" t="e">
        <f>CB15*'CT Market Penetration Worksheet'!$L$22</f>
        <v>#VALUE!</v>
      </c>
      <c r="CS15" s="147" t="e">
        <f>CC15*'CT Market Penetration Worksheet'!$L$28</f>
        <v>#VALUE!</v>
      </c>
      <c r="CT15" s="148" t="e">
        <f>CD15*'CT Market Penetration Worksheet'!$L$28</f>
        <v>#VALUE!</v>
      </c>
      <c r="CU15" s="148" t="e">
        <f>CE15*'CT Market Penetration Worksheet'!$L$28</f>
        <v>#VALUE!</v>
      </c>
      <c r="CV15" s="147" t="e">
        <f t="shared" si="26"/>
        <v>#VALUE!</v>
      </c>
      <c r="CW15" s="148" t="e">
        <f t="shared" si="14"/>
        <v>#VALUE!</v>
      </c>
      <c r="CX15" s="148" t="e">
        <f t="shared" si="14"/>
        <v>#VALUE!</v>
      </c>
      <c r="CZ15" s="125" t="e">
        <f t="shared" si="27"/>
        <v>#VALUE!</v>
      </c>
      <c r="DA15" s="125" t="e">
        <f t="shared" si="28"/>
        <v>#VALUE!</v>
      </c>
      <c r="DB15" s="125" t="e">
        <f t="shared" si="15"/>
        <v>#VALUE!</v>
      </c>
      <c r="DC15" s="125" t="e">
        <f t="shared" si="15"/>
        <v>#VALUE!</v>
      </c>
      <c r="DD15" s="125" t="e">
        <f t="shared" si="15"/>
        <v>#VALUE!</v>
      </c>
      <c r="DF15" s="125" t="e">
        <f t="shared" si="29"/>
        <v>#VALUE!</v>
      </c>
      <c r="DG15" s="125" t="e">
        <f t="shared" si="16"/>
        <v>#VALUE!</v>
      </c>
      <c r="DH15" s="125" t="e">
        <f t="shared" si="16"/>
        <v>#VALUE!</v>
      </c>
      <c r="DI15" s="125" t="e">
        <f t="shared" si="16"/>
        <v>#VALUE!</v>
      </c>
      <c r="DJ15" s="125" t="e">
        <f t="shared" si="30"/>
        <v>#VALUE!</v>
      </c>
    </row>
    <row r="16" spans="1:114" s="125" customFormat="1" x14ac:dyDescent="0.35">
      <c r="A16" s="140">
        <v>2016</v>
      </c>
      <c r="B16" s="141">
        <f t="shared" si="17"/>
        <v>0</v>
      </c>
      <c r="C16" s="141">
        <f t="shared" si="17"/>
        <v>0</v>
      </c>
      <c r="D16" s="141">
        <f t="shared" si="18"/>
        <v>0</v>
      </c>
      <c r="E16" s="141">
        <f t="shared" si="17"/>
        <v>0</v>
      </c>
      <c r="F16" s="141">
        <f t="shared" si="17"/>
        <v>0</v>
      </c>
      <c r="G16" s="141">
        <f t="shared" si="19"/>
        <v>0</v>
      </c>
      <c r="H16" s="141">
        <f t="shared" si="17"/>
        <v>0</v>
      </c>
      <c r="I16" s="141">
        <f t="shared" si="17"/>
        <v>0</v>
      </c>
      <c r="J16" s="141">
        <f t="shared" si="20"/>
        <v>0</v>
      </c>
      <c r="K16" s="141">
        <f t="shared" si="17"/>
        <v>0</v>
      </c>
      <c r="L16" s="141">
        <f t="shared" si="17"/>
        <v>0</v>
      </c>
      <c r="M16" s="142">
        <f t="shared" si="21"/>
        <v>0</v>
      </c>
      <c r="N16" s="141">
        <f t="shared" si="17"/>
        <v>0</v>
      </c>
      <c r="O16" s="141">
        <f t="shared" si="17"/>
        <v>0</v>
      </c>
      <c r="P16" s="141">
        <f t="shared" si="22"/>
        <v>0</v>
      </c>
      <c r="Q16" s="143" t="e">
        <f t="shared" si="31"/>
        <v>#NUM!</v>
      </c>
      <c r="R16" s="145" t="e">
        <f t="shared" si="31"/>
        <v>#NUM!</v>
      </c>
      <c r="S16" s="145" t="e">
        <f t="shared" si="31"/>
        <v>#NUM!</v>
      </c>
      <c r="T16" s="145" t="e">
        <f t="shared" si="31"/>
        <v>#NUM!</v>
      </c>
      <c r="U16" s="145" t="e">
        <f t="shared" si="31"/>
        <v>#NUM!</v>
      </c>
      <c r="V16" s="145" t="e">
        <f t="shared" si="31"/>
        <v>#NUM!</v>
      </c>
      <c r="W16" s="143" t="e">
        <f t="shared" si="31"/>
        <v>#VALUE!</v>
      </c>
      <c r="X16" s="145" t="e">
        <f t="shared" si="31"/>
        <v>#VALUE!</v>
      </c>
      <c r="Y16" s="146" t="e">
        <f t="shared" si="31"/>
        <v>#VALUE!</v>
      </c>
      <c r="Z16" s="143" t="e">
        <f t="shared" si="31"/>
        <v>#NUM!</v>
      </c>
      <c r="AA16" s="145" t="e">
        <f t="shared" si="31"/>
        <v>#NUM!</v>
      </c>
      <c r="AB16" s="145" t="e">
        <f t="shared" si="31"/>
        <v>#NUM!</v>
      </c>
      <c r="AC16" s="145" t="e">
        <f t="shared" si="31"/>
        <v>#NUM!</v>
      </c>
      <c r="AD16" s="145" t="e">
        <f t="shared" si="31"/>
        <v>#NUM!</v>
      </c>
      <c r="AE16" s="145" t="e">
        <f t="shared" si="31"/>
        <v>#NUM!</v>
      </c>
      <c r="AF16" s="143" t="e">
        <f t="shared" si="31"/>
        <v>#VALUE!</v>
      </c>
      <c r="AG16" s="145" t="e">
        <f t="shared" si="2"/>
        <v>#VALUE!</v>
      </c>
      <c r="AH16" s="146" t="e">
        <f t="shared" si="3"/>
        <v>#VALUE!</v>
      </c>
      <c r="AI16" s="143" t="e">
        <f t="shared" si="3"/>
        <v>#NUM!</v>
      </c>
      <c r="AJ16" s="145" t="e">
        <f t="shared" si="3"/>
        <v>#NUM!</v>
      </c>
      <c r="AK16" s="145" t="e">
        <f t="shared" si="3"/>
        <v>#NUM!</v>
      </c>
      <c r="AL16" s="145" t="e">
        <f t="shared" si="3"/>
        <v>#NUM!</v>
      </c>
      <c r="AM16" s="145" t="e">
        <f t="shared" si="3"/>
        <v>#NUM!</v>
      </c>
      <c r="AN16" s="145" t="e">
        <f t="shared" si="3"/>
        <v>#NUM!</v>
      </c>
      <c r="AO16" s="143" t="e">
        <f t="shared" si="3"/>
        <v>#VALUE!</v>
      </c>
      <c r="AP16" s="145" t="e">
        <f t="shared" si="3"/>
        <v>#VALUE!</v>
      </c>
      <c r="AQ16" s="146" t="e">
        <f t="shared" si="3"/>
        <v>#VALUE!</v>
      </c>
      <c r="AR16" s="143" t="e">
        <f t="shared" si="24"/>
        <v>#NUM!</v>
      </c>
      <c r="AS16" s="145" t="e">
        <f t="shared" si="4"/>
        <v>#NUM!</v>
      </c>
      <c r="AT16" s="145" t="e">
        <f t="shared" si="4"/>
        <v>#NUM!</v>
      </c>
      <c r="AU16" s="145" t="e">
        <f t="shared" si="5"/>
        <v>#NUM!</v>
      </c>
      <c r="AV16" s="145" t="e">
        <f t="shared" si="5"/>
        <v>#NUM!</v>
      </c>
      <c r="AW16" s="145" t="e">
        <f t="shared" si="5"/>
        <v>#NUM!</v>
      </c>
      <c r="AX16" s="143" t="e">
        <f t="shared" si="6"/>
        <v>#VALUE!</v>
      </c>
      <c r="AY16" s="145" t="e">
        <f t="shared" si="6"/>
        <v>#VALUE!</v>
      </c>
      <c r="AZ16" s="146" t="e">
        <f t="shared" si="6"/>
        <v>#VALUE!</v>
      </c>
      <c r="BA16" s="143" t="e">
        <f t="shared" si="7"/>
        <v>#NUM!</v>
      </c>
      <c r="BB16" s="145" t="e">
        <f t="shared" si="7"/>
        <v>#NUM!</v>
      </c>
      <c r="BC16" s="145" t="e">
        <f t="shared" si="7"/>
        <v>#NUM!</v>
      </c>
      <c r="BD16" s="145" t="e">
        <f t="shared" si="8"/>
        <v>#NUM!</v>
      </c>
      <c r="BE16" s="145" t="e">
        <f t="shared" si="8"/>
        <v>#NUM!</v>
      </c>
      <c r="BF16" s="145" t="e">
        <f t="shared" si="8"/>
        <v>#NUM!</v>
      </c>
      <c r="BG16" s="143" t="e">
        <f t="shared" si="9"/>
        <v>#VALUE!</v>
      </c>
      <c r="BH16" s="145" t="e">
        <f t="shared" si="9"/>
        <v>#VALUE!</v>
      </c>
      <c r="BI16" s="146" t="e">
        <f t="shared" si="9"/>
        <v>#VALUE!</v>
      </c>
      <c r="BJ16" s="143" t="e">
        <f t="shared" si="10"/>
        <v>#NUM!</v>
      </c>
      <c r="BK16" s="145" t="e">
        <f t="shared" si="10"/>
        <v>#NUM!</v>
      </c>
      <c r="BL16" s="145" t="e">
        <f t="shared" si="10"/>
        <v>#NUM!</v>
      </c>
      <c r="BM16" s="145" t="e">
        <f t="shared" si="11"/>
        <v>#NUM!</v>
      </c>
      <c r="BN16" s="145" t="e">
        <f t="shared" si="11"/>
        <v>#NUM!</v>
      </c>
      <c r="BO16" s="145" t="e">
        <f t="shared" si="11"/>
        <v>#NUM!</v>
      </c>
      <c r="BP16" s="143" t="e">
        <f t="shared" si="12"/>
        <v>#VALUE!</v>
      </c>
      <c r="BQ16" s="145" t="e">
        <f t="shared" si="12"/>
        <v>#VALUE!</v>
      </c>
      <c r="BR16" s="146" t="e">
        <f t="shared" si="12"/>
        <v>#VALUE!</v>
      </c>
      <c r="BT16" s="143" t="e">
        <f t="shared" si="25"/>
        <v>#VALUE!</v>
      </c>
      <c r="BU16" s="146" t="e">
        <f t="shared" si="25"/>
        <v>#VALUE!</v>
      </c>
      <c r="BV16" s="146" t="e">
        <f t="shared" si="25"/>
        <v>#VALUE!</v>
      </c>
      <c r="BW16" s="143" t="e">
        <f t="shared" si="25"/>
        <v>#VALUE!</v>
      </c>
      <c r="BX16" s="146" t="e">
        <f t="shared" si="25"/>
        <v>#VALUE!</v>
      </c>
      <c r="BY16" s="146" t="e">
        <f t="shared" si="25"/>
        <v>#VALUE!</v>
      </c>
      <c r="BZ16" s="143" t="e">
        <f t="shared" si="25"/>
        <v>#VALUE!</v>
      </c>
      <c r="CA16" s="146" t="e">
        <f t="shared" si="25"/>
        <v>#VALUE!</v>
      </c>
      <c r="CB16" s="146" t="e">
        <f t="shared" si="25"/>
        <v>#VALUE!</v>
      </c>
      <c r="CC16" s="143" t="e">
        <f t="shared" si="25"/>
        <v>#VALUE!</v>
      </c>
      <c r="CD16" s="146" t="e">
        <f t="shared" si="25"/>
        <v>#VALUE!</v>
      </c>
      <c r="CE16" s="146" t="e">
        <f t="shared" si="25"/>
        <v>#VALUE!</v>
      </c>
      <c r="CF16" s="143" t="e">
        <f t="shared" si="25"/>
        <v>#VALUE!</v>
      </c>
      <c r="CG16" s="146" t="e">
        <f t="shared" si="25"/>
        <v>#VALUE!</v>
      </c>
      <c r="CH16" s="146" t="e">
        <f t="shared" si="25"/>
        <v>#VALUE!</v>
      </c>
      <c r="CJ16" s="147" t="e">
        <f>BT16*'CT Market Penetration Worksheet'!$L$10</f>
        <v>#VALUE!</v>
      </c>
      <c r="CK16" s="148" t="e">
        <f>BU16*'CT Market Penetration Worksheet'!$L$10</f>
        <v>#VALUE!</v>
      </c>
      <c r="CL16" s="148" t="e">
        <f>BV16*'CT Market Penetration Worksheet'!$L$10</f>
        <v>#VALUE!</v>
      </c>
      <c r="CM16" s="147" t="e">
        <f>BW16*'CT Market Penetration Worksheet'!$L$16</f>
        <v>#VALUE!</v>
      </c>
      <c r="CN16" s="148" t="e">
        <f>BX16*'CT Market Penetration Worksheet'!$L$16</f>
        <v>#VALUE!</v>
      </c>
      <c r="CO16" s="148" t="e">
        <f>BY16*'CT Market Penetration Worksheet'!$L$16</f>
        <v>#VALUE!</v>
      </c>
      <c r="CP16" s="147" t="e">
        <f>BZ16*'CT Market Penetration Worksheet'!$L$22</f>
        <v>#VALUE!</v>
      </c>
      <c r="CQ16" s="148" t="e">
        <f>CA16*'CT Market Penetration Worksheet'!$L$22</f>
        <v>#VALUE!</v>
      </c>
      <c r="CR16" s="148" t="e">
        <f>CB16*'CT Market Penetration Worksheet'!$L$22</f>
        <v>#VALUE!</v>
      </c>
      <c r="CS16" s="147" t="e">
        <f>CC16*'CT Market Penetration Worksheet'!$L$28</f>
        <v>#VALUE!</v>
      </c>
      <c r="CT16" s="148" t="e">
        <f>CD16*'CT Market Penetration Worksheet'!$L$28</f>
        <v>#VALUE!</v>
      </c>
      <c r="CU16" s="148" t="e">
        <f>CE16*'CT Market Penetration Worksheet'!$L$28</f>
        <v>#VALUE!</v>
      </c>
      <c r="CV16" s="147" t="e">
        <f t="shared" si="26"/>
        <v>#VALUE!</v>
      </c>
      <c r="CW16" s="148" t="e">
        <f t="shared" si="14"/>
        <v>#VALUE!</v>
      </c>
      <c r="CX16" s="148" t="e">
        <f t="shared" si="14"/>
        <v>#VALUE!</v>
      </c>
      <c r="CZ16" s="125" t="e">
        <f t="shared" si="27"/>
        <v>#VALUE!</v>
      </c>
      <c r="DA16" s="125" t="e">
        <f t="shared" si="28"/>
        <v>#VALUE!</v>
      </c>
      <c r="DB16" s="125" t="e">
        <f t="shared" si="15"/>
        <v>#VALUE!</v>
      </c>
      <c r="DC16" s="125" t="e">
        <f t="shared" si="15"/>
        <v>#VALUE!</v>
      </c>
      <c r="DD16" s="125" t="e">
        <f t="shared" si="15"/>
        <v>#VALUE!</v>
      </c>
      <c r="DF16" s="125" t="e">
        <f t="shared" si="29"/>
        <v>#VALUE!</v>
      </c>
      <c r="DG16" s="125" t="e">
        <f t="shared" si="16"/>
        <v>#VALUE!</v>
      </c>
      <c r="DH16" s="125" t="e">
        <f t="shared" si="16"/>
        <v>#VALUE!</v>
      </c>
      <c r="DI16" s="125" t="e">
        <f t="shared" si="16"/>
        <v>#VALUE!</v>
      </c>
      <c r="DJ16" s="125" t="e">
        <f t="shared" si="30"/>
        <v>#VALUE!</v>
      </c>
    </row>
    <row r="17" spans="1:114" s="124" customFormat="1" x14ac:dyDescent="0.35">
      <c r="A17" s="140">
        <v>2017</v>
      </c>
      <c r="B17" s="141">
        <f t="shared" si="17"/>
        <v>0</v>
      </c>
      <c r="C17" s="141">
        <f t="shared" si="17"/>
        <v>0</v>
      </c>
      <c r="D17" s="141">
        <f t="shared" si="18"/>
        <v>0</v>
      </c>
      <c r="E17" s="141">
        <f t="shared" si="17"/>
        <v>0</v>
      </c>
      <c r="F17" s="141">
        <f t="shared" si="17"/>
        <v>0</v>
      </c>
      <c r="G17" s="141">
        <f t="shared" si="19"/>
        <v>0</v>
      </c>
      <c r="H17" s="141">
        <f t="shared" si="17"/>
        <v>0</v>
      </c>
      <c r="I17" s="141">
        <f t="shared" si="17"/>
        <v>0</v>
      </c>
      <c r="J17" s="141">
        <f t="shared" si="20"/>
        <v>0</v>
      </c>
      <c r="K17" s="141">
        <f t="shared" si="17"/>
        <v>0</v>
      </c>
      <c r="L17" s="141">
        <f t="shared" si="17"/>
        <v>0</v>
      </c>
      <c r="M17" s="142">
        <f t="shared" si="21"/>
        <v>0</v>
      </c>
      <c r="N17" s="141">
        <f t="shared" si="17"/>
        <v>0</v>
      </c>
      <c r="O17" s="141">
        <f t="shared" si="17"/>
        <v>0</v>
      </c>
      <c r="P17" s="141">
        <f t="shared" si="22"/>
        <v>0</v>
      </c>
      <c r="Q17" s="143" t="e">
        <f t="shared" si="31"/>
        <v>#NUM!</v>
      </c>
      <c r="R17" s="145" t="e">
        <f t="shared" si="31"/>
        <v>#NUM!</v>
      </c>
      <c r="S17" s="145" t="e">
        <f t="shared" si="31"/>
        <v>#NUM!</v>
      </c>
      <c r="T17" s="145" t="e">
        <f t="shared" si="31"/>
        <v>#NUM!</v>
      </c>
      <c r="U17" s="145" t="e">
        <f t="shared" si="31"/>
        <v>#NUM!</v>
      </c>
      <c r="V17" s="145" t="e">
        <f t="shared" si="31"/>
        <v>#NUM!</v>
      </c>
      <c r="W17" s="143" t="e">
        <f t="shared" si="31"/>
        <v>#VALUE!</v>
      </c>
      <c r="X17" s="145" t="e">
        <f t="shared" si="31"/>
        <v>#VALUE!</v>
      </c>
      <c r="Y17" s="146" t="e">
        <f t="shared" si="31"/>
        <v>#VALUE!</v>
      </c>
      <c r="Z17" s="143" t="e">
        <f t="shared" si="31"/>
        <v>#NUM!</v>
      </c>
      <c r="AA17" s="145" t="e">
        <f t="shared" si="31"/>
        <v>#NUM!</v>
      </c>
      <c r="AB17" s="145" t="e">
        <f t="shared" si="31"/>
        <v>#NUM!</v>
      </c>
      <c r="AC17" s="145" t="e">
        <f t="shared" si="31"/>
        <v>#NUM!</v>
      </c>
      <c r="AD17" s="145" t="e">
        <f t="shared" si="31"/>
        <v>#NUM!</v>
      </c>
      <c r="AE17" s="145" t="e">
        <f t="shared" si="31"/>
        <v>#NUM!</v>
      </c>
      <c r="AF17" s="143" t="e">
        <f t="shared" si="31"/>
        <v>#VALUE!</v>
      </c>
      <c r="AG17" s="145" t="e">
        <f t="shared" si="2"/>
        <v>#VALUE!</v>
      </c>
      <c r="AH17" s="146" t="e">
        <f t="shared" si="3"/>
        <v>#VALUE!</v>
      </c>
      <c r="AI17" s="143" t="e">
        <f t="shared" si="3"/>
        <v>#NUM!</v>
      </c>
      <c r="AJ17" s="145" t="e">
        <f t="shared" si="3"/>
        <v>#NUM!</v>
      </c>
      <c r="AK17" s="145" t="e">
        <f t="shared" si="3"/>
        <v>#NUM!</v>
      </c>
      <c r="AL17" s="145" t="e">
        <f t="shared" si="3"/>
        <v>#NUM!</v>
      </c>
      <c r="AM17" s="145" t="e">
        <f t="shared" si="3"/>
        <v>#NUM!</v>
      </c>
      <c r="AN17" s="145" t="e">
        <f t="shared" si="3"/>
        <v>#NUM!</v>
      </c>
      <c r="AO17" s="143" t="e">
        <f t="shared" si="3"/>
        <v>#VALUE!</v>
      </c>
      <c r="AP17" s="145" t="e">
        <f t="shared" si="3"/>
        <v>#VALUE!</v>
      </c>
      <c r="AQ17" s="146" t="e">
        <f t="shared" si="3"/>
        <v>#VALUE!</v>
      </c>
      <c r="AR17" s="143" t="e">
        <f t="shared" si="24"/>
        <v>#NUM!</v>
      </c>
      <c r="AS17" s="145" t="e">
        <f t="shared" si="4"/>
        <v>#NUM!</v>
      </c>
      <c r="AT17" s="145" t="e">
        <f t="shared" si="4"/>
        <v>#NUM!</v>
      </c>
      <c r="AU17" s="145" t="e">
        <f t="shared" si="5"/>
        <v>#NUM!</v>
      </c>
      <c r="AV17" s="145" t="e">
        <f t="shared" si="5"/>
        <v>#NUM!</v>
      </c>
      <c r="AW17" s="145" t="e">
        <f t="shared" si="5"/>
        <v>#NUM!</v>
      </c>
      <c r="AX17" s="143" t="e">
        <f t="shared" si="6"/>
        <v>#VALUE!</v>
      </c>
      <c r="AY17" s="145" t="e">
        <f t="shared" si="6"/>
        <v>#VALUE!</v>
      </c>
      <c r="AZ17" s="146" t="e">
        <f t="shared" si="6"/>
        <v>#VALUE!</v>
      </c>
      <c r="BA17" s="143" t="e">
        <f t="shared" si="7"/>
        <v>#NUM!</v>
      </c>
      <c r="BB17" s="145" t="e">
        <f t="shared" si="7"/>
        <v>#NUM!</v>
      </c>
      <c r="BC17" s="145" t="e">
        <f t="shared" si="7"/>
        <v>#NUM!</v>
      </c>
      <c r="BD17" s="145" t="e">
        <f t="shared" si="8"/>
        <v>#NUM!</v>
      </c>
      <c r="BE17" s="145" t="e">
        <f t="shared" si="8"/>
        <v>#NUM!</v>
      </c>
      <c r="BF17" s="145" t="e">
        <f t="shared" si="8"/>
        <v>#NUM!</v>
      </c>
      <c r="BG17" s="143" t="e">
        <f t="shared" si="9"/>
        <v>#VALUE!</v>
      </c>
      <c r="BH17" s="145" t="e">
        <f t="shared" si="9"/>
        <v>#VALUE!</v>
      </c>
      <c r="BI17" s="146" t="e">
        <f t="shared" si="9"/>
        <v>#VALUE!</v>
      </c>
      <c r="BJ17" s="143" t="e">
        <f t="shared" si="10"/>
        <v>#NUM!</v>
      </c>
      <c r="BK17" s="145" t="e">
        <f t="shared" si="10"/>
        <v>#NUM!</v>
      </c>
      <c r="BL17" s="145" t="e">
        <f t="shared" si="10"/>
        <v>#NUM!</v>
      </c>
      <c r="BM17" s="145" t="e">
        <f t="shared" si="11"/>
        <v>#NUM!</v>
      </c>
      <c r="BN17" s="145" t="e">
        <f t="shared" si="11"/>
        <v>#NUM!</v>
      </c>
      <c r="BO17" s="145" t="e">
        <f t="shared" si="11"/>
        <v>#NUM!</v>
      </c>
      <c r="BP17" s="143" t="e">
        <f t="shared" si="12"/>
        <v>#VALUE!</v>
      </c>
      <c r="BQ17" s="145" t="e">
        <f t="shared" si="12"/>
        <v>#VALUE!</v>
      </c>
      <c r="BR17" s="146" t="e">
        <f t="shared" si="12"/>
        <v>#VALUE!</v>
      </c>
      <c r="BT17" s="143" t="e">
        <f t="shared" si="25"/>
        <v>#VALUE!</v>
      </c>
      <c r="BU17" s="146" t="e">
        <f t="shared" si="25"/>
        <v>#VALUE!</v>
      </c>
      <c r="BV17" s="146" t="e">
        <f t="shared" si="25"/>
        <v>#VALUE!</v>
      </c>
      <c r="BW17" s="143" t="e">
        <f t="shared" si="25"/>
        <v>#VALUE!</v>
      </c>
      <c r="BX17" s="146" t="e">
        <f t="shared" si="25"/>
        <v>#VALUE!</v>
      </c>
      <c r="BY17" s="146" t="e">
        <f t="shared" si="25"/>
        <v>#VALUE!</v>
      </c>
      <c r="BZ17" s="143" t="e">
        <f t="shared" si="25"/>
        <v>#VALUE!</v>
      </c>
      <c r="CA17" s="146" t="e">
        <f t="shared" si="25"/>
        <v>#VALUE!</v>
      </c>
      <c r="CB17" s="146" t="e">
        <f t="shared" si="25"/>
        <v>#VALUE!</v>
      </c>
      <c r="CC17" s="143" t="e">
        <f t="shared" si="25"/>
        <v>#VALUE!</v>
      </c>
      <c r="CD17" s="146" t="e">
        <f t="shared" si="25"/>
        <v>#VALUE!</v>
      </c>
      <c r="CE17" s="146" t="e">
        <f t="shared" si="25"/>
        <v>#VALUE!</v>
      </c>
      <c r="CF17" s="143" t="e">
        <f t="shared" si="25"/>
        <v>#VALUE!</v>
      </c>
      <c r="CG17" s="146" t="e">
        <f t="shared" si="25"/>
        <v>#VALUE!</v>
      </c>
      <c r="CH17" s="146" t="e">
        <f t="shared" si="25"/>
        <v>#VALUE!</v>
      </c>
      <c r="CJ17" s="147" t="e">
        <f>BT17*'CT Market Penetration Worksheet'!$L$10</f>
        <v>#VALUE!</v>
      </c>
      <c r="CK17" s="148" t="e">
        <f>BU17*'CT Market Penetration Worksheet'!$L$10</f>
        <v>#VALUE!</v>
      </c>
      <c r="CL17" s="148" t="e">
        <f>BV17*'CT Market Penetration Worksheet'!$L$10</f>
        <v>#VALUE!</v>
      </c>
      <c r="CM17" s="147" t="e">
        <f>BW17*'CT Market Penetration Worksheet'!$L$16</f>
        <v>#VALUE!</v>
      </c>
      <c r="CN17" s="148" t="e">
        <f>BX17*'CT Market Penetration Worksheet'!$L$16</f>
        <v>#VALUE!</v>
      </c>
      <c r="CO17" s="148" t="e">
        <f>BY17*'CT Market Penetration Worksheet'!$L$16</f>
        <v>#VALUE!</v>
      </c>
      <c r="CP17" s="147" t="e">
        <f>BZ17*'CT Market Penetration Worksheet'!$L$22</f>
        <v>#VALUE!</v>
      </c>
      <c r="CQ17" s="148" t="e">
        <f>CA17*'CT Market Penetration Worksheet'!$L$22</f>
        <v>#VALUE!</v>
      </c>
      <c r="CR17" s="148" t="e">
        <f>CB17*'CT Market Penetration Worksheet'!$L$22</f>
        <v>#VALUE!</v>
      </c>
      <c r="CS17" s="147" t="e">
        <f>CC17*'CT Market Penetration Worksheet'!$L$28</f>
        <v>#VALUE!</v>
      </c>
      <c r="CT17" s="148" t="e">
        <f>CD17*'CT Market Penetration Worksheet'!$L$28</f>
        <v>#VALUE!</v>
      </c>
      <c r="CU17" s="148" t="e">
        <f>CE17*'CT Market Penetration Worksheet'!$L$28</f>
        <v>#VALUE!</v>
      </c>
      <c r="CV17" s="147" t="e">
        <f>CJ17+CM17+CP17+CS17</f>
        <v>#VALUE!</v>
      </c>
      <c r="CW17" s="148" t="e">
        <f t="shared" si="14"/>
        <v>#VALUE!</v>
      </c>
      <c r="CX17" s="148" t="e">
        <f t="shared" si="14"/>
        <v>#VALUE!</v>
      </c>
      <c r="CZ17" s="125" t="e">
        <f t="shared" si="27"/>
        <v>#VALUE!</v>
      </c>
      <c r="DA17" s="125" t="e">
        <f t="shared" si="28"/>
        <v>#VALUE!</v>
      </c>
      <c r="DB17" s="125" t="e">
        <f t="shared" si="15"/>
        <v>#VALUE!</v>
      </c>
      <c r="DC17" s="125" t="e">
        <f t="shared" si="15"/>
        <v>#VALUE!</v>
      </c>
      <c r="DD17" s="125" t="e">
        <f t="shared" si="15"/>
        <v>#VALUE!</v>
      </c>
      <c r="DF17" s="125" t="e">
        <f t="shared" si="29"/>
        <v>#VALUE!</v>
      </c>
      <c r="DG17" s="125" t="e">
        <f t="shared" si="16"/>
        <v>#VALUE!</v>
      </c>
      <c r="DH17" s="125" t="e">
        <f t="shared" si="16"/>
        <v>#VALUE!</v>
      </c>
      <c r="DI17" s="125" t="e">
        <f t="shared" si="16"/>
        <v>#VALUE!</v>
      </c>
      <c r="DJ17" s="125" t="e">
        <f t="shared" si="30"/>
        <v>#VALUE!</v>
      </c>
    </row>
    <row r="18" spans="1:114" s="124" customFormat="1" x14ac:dyDescent="0.35">
      <c r="A18" s="140">
        <v>2018</v>
      </c>
      <c r="B18" s="141">
        <f t="shared" si="17"/>
        <v>0</v>
      </c>
      <c r="C18" s="141">
        <f t="shared" si="17"/>
        <v>0</v>
      </c>
      <c r="D18" s="141">
        <f t="shared" si="18"/>
        <v>0</v>
      </c>
      <c r="E18" s="141">
        <f t="shared" si="17"/>
        <v>0</v>
      </c>
      <c r="F18" s="141">
        <f t="shared" si="17"/>
        <v>0</v>
      </c>
      <c r="G18" s="141">
        <f t="shared" si="19"/>
        <v>0</v>
      </c>
      <c r="H18" s="141">
        <f t="shared" si="17"/>
        <v>0</v>
      </c>
      <c r="I18" s="141">
        <f t="shared" si="17"/>
        <v>0</v>
      </c>
      <c r="J18" s="141">
        <f t="shared" si="20"/>
        <v>0</v>
      </c>
      <c r="K18" s="141">
        <f t="shared" si="17"/>
        <v>0</v>
      </c>
      <c r="L18" s="141">
        <f t="shared" si="17"/>
        <v>0</v>
      </c>
      <c r="M18" s="142">
        <f t="shared" si="21"/>
        <v>0</v>
      </c>
      <c r="N18" s="141">
        <f t="shared" si="17"/>
        <v>0</v>
      </c>
      <c r="O18" s="141">
        <f t="shared" si="17"/>
        <v>0</v>
      </c>
      <c r="P18" s="141">
        <f t="shared" si="22"/>
        <v>0</v>
      </c>
      <c r="Q18" s="143" t="e">
        <f t="shared" si="31"/>
        <v>#NUM!</v>
      </c>
      <c r="R18" s="145" t="e">
        <f t="shared" si="31"/>
        <v>#NUM!</v>
      </c>
      <c r="S18" s="145" t="e">
        <f t="shared" si="31"/>
        <v>#NUM!</v>
      </c>
      <c r="T18" s="145" t="e">
        <f t="shared" si="31"/>
        <v>#NUM!</v>
      </c>
      <c r="U18" s="145" t="e">
        <f t="shared" si="31"/>
        <v>#NUM!</v>
      </c>
      <c r="V18" s="145" t="e">
        <f t="shared" si="31"/>
        <v>#NUM!</v>
      </c>
      <c r="W18" s="143" t="e">
        <f t="shared" si="31"/>
        <v>#VALUE!</v>
      </c>
      <c r="X18" s="145" t="e">
        <f t="shared" si="31"/>
        <v>#VALUE!</v>
      </c>
      <c r="Y18" s="146" t="e">
        <f t="shared" si="31"/>
        <v>#VALUE!</v>
      </c>
      <c r="Z18" s="143" t="e">
        <f t="shared" si="31"/>
        <v>#NUM!</v>
      </c>
      <c r="AA18" s="145" t="e">
        <f t="shared" si="31"/>
        <v>#NUM!</v>
      </c>
      <c r="AB18" s="145" t="e">
        <f t="shared" si="31"/>
        <v>#NUM!</v>
      </c>
      <c r="AC18" s="145" t="e">
        <f t="shared" si="31"/>
        <v>#NUM!</v>
      </c>
      <c r="AD18" s="145" t="e">
        <f t="shared" si="31"/>
        <v>#NUM!</v>
      </c>
      <c r="AE18" s="145" t="e">
        <f t="shared" si="31"/>
        <v>#NUM!</v>
      </c>
      <c r="AF18" s="143" t="e">
        <f t="shared" si="31"/>
        <v>#VALUE!</v>
      </c>
      <c r="AG18" s="145" t="e">
        <f t="shared" si="2"/>
        <v>#VALUE!</v>
      </c>
      <c r="AH18" s="146" t="e">
        <f t="shared" si="3"/>
        <v>#VALUE!</v>
      </c>
      <c r="AI18" s="143" t="e">
        <f t="shared" si="3"/>
        <v>#NUM!</v>
      </c>
      <c r="AJ18" s="145" t="e">
        <f t="shared" si="3"/>
        <v>#NUM!</v>
      </c>
      <c r="AK18" s="145" t="e">
        <f t="shared" si="3"/>
        <v>#NUM!</v>
      </c>
      <c r="AL18" s="145" t="e">
        <f t="shared" si="3"/>
        <v>#NUM!</v>
      </c>
      <c r="AM18" s="145" t="e">
        <f t="shared" si="3"/>
        <v>#NUM!</v>
      </c>
      <c r="AN18" s="145" t="e">
        <f t="shared" si="3"/>
        <v>#NUM!</v>
      </c>
      <c r="AO18" s="143" t="e">
        <f t="shared" si="3"/>
        <v>#VALUE!</v>
      </c>
      <c r="AP18" s="145" t="e">
        <f t="shared" si="3"/>
        <v>#VALUE!</v>
      </c>
      <c r="AQ18" s="146" t="e">
        <f t="shared" si="3"/>
        <v>#VALUE!</v>
      </c>
      <c r="AR18" s="143" t="e">
        <f t="shared" si="24"/>
        <v>#NUM!</v>
      </c>
      <c r="AS18" s="145" t="e">
        <f t="shared" si="4"/>
        <v>#NUM!</v>
      </c>
      <c r="AT18" s="145" t="e">
        <f t="shared" si="4"/>
        <v>#NUM!</v>
      </c>
      <c r="AU18" s="145" t="e">
        <f t="shared" si="5"/>
        <v>#NUM!</v>
      </c>
      <c r="AV18" s="145" t="e">
        <f t="shared" si="5"/>
        <v>#NUM!</v>
      </c>
      <c r="AW18" s="145" t="e">
        <f t="shared" si="5"/>
        <v>#NUM!</v>
      </c>
      <c r="AX18" s="143" t="e">
        <f t="shared" si="6"/>
        <v>#VALUE!</v>
      </c>
      <c r="AY18" s="145" t="e">
        <f t="shared" si="6"/>
        <v>#VALUE!</v>
      </c>
      <c r="AZ18" s="146" t="e">
        <f t="shared" si="6"/>
        <v>#VALUE!</v>
      </c>
      <c r="BA18" s="143" t="e">
        <f t="shared" si="7"/>
        <v>#NUM!</v>
      </c>
      <c r="BB18" s="145" t="e">
        <f t="shared" si="7"/>
        <v>#NUM!</v>
      </c>
      <c r="BC18" s="145" t="e">
        <f t="shared" si="7"/>
        <v>#NUM!</v>
      </c>
      <c r="BD18" s="145" t="e">
        <f t="shared" si="8"/>
        <v>#NUM!</v>
      </c>
      <c r="BE18" s="145" t="e">
        <f t="shared" si="8"/>
        <v>#NUM!</v>
      </c>
      <c r="BF18" s="145" t="e">
        <f t="shared" si="8"/>
        <v>#NUM!</v>
      </c>
      <c r="BG18" s="143" t="e">
        <f t="shared" si="9"/>
        <v>#VALUE!</v>
      </c>
      <c r="BH18" s="145" t="e">
        <f t="shared" si="9"/>
        <v>#VALUE!</v>
      </c>
      <c r="BI18" s="146" t="e">
        <f t="shared" si="9"/>
        <v>#VALUE!</v>
      </c>
      <c r="BJ18" s="143" t="e">
        <f t="shared" si="10"/>
        <v>#NUM!</v>
      </c>
      <c r="BK18" s="145" t="e">
        <f t="shared" si="10"/>
        <v>#NUM!</v>
      </c>
      <c r="BL18" s="145" t="e">
        <f t="shared" si="10"/>
        <v>#NUM!</v>
      </c>
      <c r="BM18" s="145" t="e">
        <f t="shared" si="11"/>
        <v>#NUM!</v>
      </c>
      <c r="BN18" s="145" t="e">
        <f t="shared" si="11"/>
        <v>#NUM!</v>
      </c>
      <c r="BO18" s="145" t="e">
        <f t="shared" si="11"/>
        <v>#NUM!</v>
      </c>
      <c r="BP18" s="143" t="e">
        <f t="shared" si="12"/>
        <v>#VALUE!</v>
      </c>
      <c r="BQ18" s="145" t="e">
        <f t="shared" si="12"/>
        <v>#VALUE!</v>
      </c>
      <c r="BR18" s="146" t="e">
        <f t="shared" si="12"/>
        <v>#VALUE!</v>
      </c>
      <c r="BT18" s="143" t="e">
        <f t="shared" si="25"/>
        <v>#VALUE!</v>
      </c>
      <c r="BU18" s="146" t="e">
        <f t="shared" si="25"/>
        <v>#VALUE!</v>
      </c>
      <c r="BV18" s="146" t="e">
        <f t="shared" si="25"/>
        <v>#VALUE!</v>
      </c>
      <c r="BW18" s="143" t="e">
        <f t="shared" si="25"/>
        <v>#VALUE!</v>
      </c>
      <c r="BX18" s="146" t="e">
        <f t="shared" si="25"/>
        <v>#VALUE!</v>
      </c>
      <c r="BY18" s="146" t="e">
        <f t="shared" si="25"/>
        <v>#VALUE!</v>
      </c>
      <c r="BZ18" s="143" t="e">
        <f t="shared" si="25"/>
        <v>#VALUE!</v>
      </c>
      <c r="CA18" s="146" t="e">
        <f t="shared" si="25"/>
        <v>#VALUE!</v>
      </c>
      <c r="CB18" s="146" t="e">
        <f t="shared" si="25"/>
        <v>#VALUE!</v>
      </c>
      <c r="CC18" s="143" t="e">
        <f t="shared" si="25"/>
        <v>#VALUE!</v>
      </c>
      <c r="CD18" s="146" t="e">
        <f t="shared" si="25"/>
        <v>#VALUE!</v>
      </c>
      <c r="CE18" s="146" t="e">
        <f t="shared" si="25"/>
        <v>#VALUE!</v>
      </c>
      <c r="CF18" s="143" t="e">
        <f t="shared" si="25"/>
        <v>#VALUE!</v>
      </c>
      <c r="CG18" s="146" t="e">
        <f t="shared" si="25"/>
        <v>#VALUE!</v>
      </c>
      <c r="CH18" s="146" t="e">
        <f t="shared" si="25"/>
        <v>#VALUE!</v>
      </c>
      <c r="CJ18" s="147" t="e">
        <f>BT18*'CT Market Penetration Worksheet'!$L$10</f>
        <v>#VALUE!</v>
      </c>
      <c r="CK18" s="148" t="e">
        <f>BU18*'CT Market Penetration Worksheet'!$L$10</f>
        <v>#VALUE!</v>
      </c>
      <c r="CL18" s="148" t="e">
        <f>BV18*'CT Market Penetration Worksheet'!$L$10</f>
        <v>#VALUE!</v>
      </c>
      <c r="CM18" s="147" t="e">
        <f>BW18*'CT Market Penetration Worksheet'!$L$16</f>
        <v>#VALUE!</v>
      </c>
      <c r="CN18" s="148" t="e">
        <f>BX18*'CT Market Penetration Worksheet'!$L$16</f>
        <v>#VALUE!</v>
      </c>
      <c r="CO18" s="148" t="e">
        <f>BY18*'CT Market Penetration Worksheet'!$L$16</f>
        <v>#VALUE!</v>
      </c>
      <c r="CP18" s="147" t="e">
        <f>BZ18*'CT Market Penetration Worksheet'!$L$22</f>
        <v>#VALUE!</v>
      </c>
      <c r="CQ18" s="148" t="e">
        <f>CA18*'CT Market Penetration Worksheet'!$L$22</f>
        <v>#VALUE!</v>
      </c>
      <c r="CR18" s="148" t="e">
        <f>CB18*'CT Market Penetration Worksheet'!$L$22</f>
        <v>#VALUE!</v>
      </c>
      <c r="CS18" s="147" t="e">
        <f>CC18*'CT Market Penetration Worksheet'!$L$28</f>
        <v>#VALUE!</v>
      </c>
      <c r="CT18" s="148" t="e">
        <f>CD18*'CT Market Penetration Worksheet'!$L$28</f>
        <v>#VALUE!</v>
      </c>
      <c r="CU18" s="148" t="e">
        <f>CE18*'CT Market Penetration Worksheet'!$L$28</f>
        <v>#VALUE!</v>
      </c>
      <c r="CV18" s="147" t="e">
        <f t="shared" si="26"/>
        <v>#VALUE!</v>
      </c>
      <c r="CW18" s="148" t="e">
        <f t="shared" si="14"/>
        <v>#VALUE!</v>
      </c>
      <c r="CX18" s="148" t="e">
        <f t="shared" si="14"/>
        <v>#VALUE!</v>
      </c>
      <c r="CZ18" s="125" t="e">
        <f t="shared" si="27"/>
        <v>#VALUE!</v>
      </c>
      <c r="DA18" s="125" t="e">
        <f t="shared" si="28"/>
        <v>#VALUE!</v>
      </c>
      <c r="DB18" s="125" t="e">
        <f t="shared" si="15"/>
        <v>#VALUE!</v>
      </c>
      <c r="DC18" s="125" t="e">
        <f t="shared" si="15"/>
        <v>#VALUE!</v>
      </c>
      <c r="DD18" s="125" t="e">
        <f t="shared" si="15"/>
        <v>#VALUE!</v>
      </c>
      <c r="DF18" s="125" t="e">
        <f t="shared" si="29"/>
        <v>#VALUE!</v>
      </c>
      <c r="DG18" s="125" t="e">
        <f t="shared" si="16"/>
        <v>#VALUE!</v>
      </c>
      <c r="DH18" s="125" t="e">
        <f t="shared" si="16"/>
        <v>#VALUE!</v>
      </c>
      <c r="DI18" s="125" t="e">
        <f t="shared" si="16"/>
        <v>#VALUE!</v>
      </c>
      <c r="DJ18" s="125" t="e">
        <f t="shared" si="30"/>
        <v>#VALUE!</v>
      </c>
    </row>
    <row r="19" spans="1:114" s="124" customFormat="1" ht="15" thickBot="1" x14ac:dyDescent="0.4">
      <c r="A19" s="140">
        <v>2019</v>
      </c>
      <c r="B19" s="141">
        <f t="shared" si="17"/>
        <v>0</v>
      </c>
      <c r="C19" s="141">
        <f t="shared" si="17"/>
        <v>0</v>
      </c>
      <c r="D19" s="141">
        <f t="shared" si="18"/>
        <v>0</v>
      </c>
      <c r="E19" s="141">
        <f t="shared" si="17"/>
        <v>0</v>
      </c>
      <c r="F19" s="141">
        <f t="shared" si="17"/>
        <v>0</v>
      </c>
      <c r="G19" s="141">
        <f t="shared" si="19"/>
        <v>0</v>
      </c>
      <c r="H19" s="141">
        <f t="shared" si="17"/>
        <v>0</v>
      </c>
      <c r="I19" s="141">
        <f t="shared" si="17"/>
        <v>0</v>
      </c>
      <c r="J19" s="141">
        <f t="shared" si="20"/>
        <v>0</v>
      </c>
      <c r="K19" s="141">
        <f t="shared" si="17"/>
        <v>0</v>
      </c>
      <c r="L19" s="141">
        <f t="shared" si="17"/>
        <v>0</v>
      </c>
      <c r="M19" s="142">
        <f t="shared" si="21"/>
        <v>0</v>
      </c>
      <c r="N19" s="141">
        <f t="shared" si="17"/>
        <v>0</v>
      </c>
      <c r="O19" s="141">
        <f t="shared" si="17"/>
        <v>0</v>
      </c>
      <c r="P19" s="141">
        <f t="shared" si="22"/>
        <v>0</v>
      </c>
      <c r="Q19" s="143" t="e">
        <f t="shared" si="31"/>
        <v>#NUM!</v>
      </c>
      <c r="R19" s="145" t="e">
        <f t="shared" si="31"/>
        <v>#NUM!</v>
      </c>
      <c r="S19" s="145" t="e">
        <f t="shared" si="31"/>
        <v>#NUM!</v>
      </c>
      <c r="T19" s="145" t="e">
        <f t="shared" si="31"/>
        <v>#NUM!</v>
      </c>
      <c r="U19" s="145" t="e">
        <f t="shared" si="31"/>
        <v>#NUM!</v>
      </c>
      <c r="V19" s="145" t="e">
        <f t="shared" si="31"/>
        <v>#NUM!</v>
      </c>
      <c r="W19" s="143" t="e">
        <f t="shared" si="31"/>
        <v>#VALUE!</v>
      </c>
      <c r="X19" s="145" t="e">
        <f t="shared" si="31"/>
        <v>#VALUE!</v>
      </c>
      <c r="Y19" s="146" t="e">
        <f t="shared" si="31"/>
        <v>#VALUE!</v>
      </c>
      <c r="Z19" s="143" t="e">
        <f t="shared" si="31"/>
        <v>#NUM!</v>
      </c>
      <c r="AA19" s="145" t="e">
        <f t="shared" si="31"/>
        <v>#NUM!</v>
      </c>
      <c r="AB19" s="145" t="e">
        <f t="shared" si="31"/>
        <v>#NUM!</v>
      </c>
      <c r="AC19" s="145" t="e">
        <f t="shared" si="31"/>
        <v>#NUM!</v>
      </c>
      <c r="AD19" s="145" t="e">
        <f t="shared" si="31"/>
        <v>#NUM!</v>
      </c>
      <c r="AE19" s="145" t="e">
        <f t="shared" si="31"/>
        <v>#NUM!</v>
      </c>
      <c r="AF19" s="143" t="e">
        <f t="shared" si="31"/>
        <v>#VALUE!</v>
      </c>
      <c r="AG19" s="145" t="e">
        <f t="shared" si="2"/>
        <v>#VALUE!</v>
      </c>
      <c r="AH19" s="146" t="e">
        <f t="shared" si="3"/>
        <v>#VALUE!</v>
      </c>
      <c r="AI19" s="143" t="e">
        <f t="shared" si="3"/>
        <v>#NUM!</v>
      </c>
      <c r="AJ19" s="145" t="e">
        <f t="shared" si="3"/>
        <v>#NUM!</v>
      </c>
      <c r="AK19" s="145" t="e">
        <f t="shared" si="3"/>
        <v>#NUM!</v>
      </c>
      <c r="AL19" s="145" t="e">
        <f t="shared" si="3"/>
        <v>#NUM!</v>
      </c>
      <c r="AM19" s="145" t="e">
        <f t="shared" si="3"/>
        <v>#NUM!</v>
      </c>
      <c r="AN19" s="145" t="e">
        <f t="shared" si="3"/>
        <v>#NUM!</v>
      </c>
      <c r="AO19" s="143" t="e">
        <f t="shared" si="3"/>
        <v>#VALUE!</v>
      </c>
      <c r="AP19" s="145" t="e">
        <f t="shared" si="3"/>
        <v>#VALUE!</v>
      </c>
      <c r="AQ19" s="146" t="e">
        <f t="shared" si="3"/>
        <v>#VALUE!</v>
      </c>
      <c r="AR19" s="143" t="e">
        <f t="shared" si="24"/>
        <v>#NUM!</v>
      </c>
      <c r="AS19" s="145" t="e">
        <f t="shared" si="4"/>
        <v>#NUM!</v>
      </c>
      <c r="AT19" s="145" t="e">
        <f t="shared" si="4"/>
        <v>#NUM!</v>
      </c>
      <c r="AU19" s="145" t="e">
        <f t="shared" si="5"/>
        <v>#NUM!</v>
      </c>
      <c r="AV19" s="145" t="e">
        <f t="shared" si="5"/>
        <v>#NUM!</v>
      </c>
      <c r="AW19" s="145" t="e">
        <f t="shared" si="5"/>
        <v>#NUM!</v>
      </c>
      <c r="AX19" s="143" t="e">
        <f t="shared" si="6"/>
        <v>#VALUE!</v>
      </c>
      <c r="AY19" s="145" t="e">
        <f t="shared" si="6"/>
        <v>#VALUE!</v>
      </c>
      <c r="AZ19" s="146" t="e">
        <f t="shared" si="6"/>
        <v>#VALUE!</v>
      </c>
      <c r="BA19" s="143" t="e">
        <f t="shared" si="7"/>
        <v>#NUM!</v>
      </c>
      <c r="BB19" s="145" t="e">
        <f t="shared" si="7"/>
        <v>#NUM!</v>
      </c>
      <c r="BC19" s="145" t="e">
        <f t="shared" si="7"/>
        <v>#NUM!</v>
      </c>
      <c r="BD19" s="145" t="e">
        <f t="shared" si="8"/>
        <v>#NUM!</v>
      </c>
      <c r="BE19" s="145" t="e">
        <f t="shared" si="8"/>
        <v>#NUM!</v>
      </c>
      <c r="BF19" s="145" t="e">
        <f t="shared" si="8"/>
        <v>#NUM!</v>
      </c>
      <c r="BG19" s="143" t="e">
        <f t="shared" si="9"/>
        <v>#VALUE!</v>
      </c>
      <c r="BH19" s="145" t="e">
        <f t="shared" si="9"/>
        <v>#VALUE!</v>
      </c>
      <c r="BI19" s="146" t="e">
        <f t="shared" si="9"/>
        <v>#VALUE!</v>
      </c>
      <c r="BJ19" s="143" t="e">
        <f t="shared" si="10"/>
        <v>#NUM!</v>
      </c>
      <c r="BK19" s="145" t="e">
        <f t="shared" si="10"/>
        <v>#NUM!</v>
      </c>
      <c r="BL19" s="145" t="e">
        <f t="shared" si="10"/>
        <v>#NUM!</v>
      </c>
      <c r="BM19" s="145" t="e">
        <f t="shared" si="11"/>
        <v>#NUM!</v>
      </c>
      <c r="BN19" s="145" t="e">
        <f t="shared" si="11"/>
        <v>#NUM!</v>
      </c>
      <c r="BO19" s="145" t="e">
        <f t="shared" si="11"/>
        <v>#NUM!</v>
      </c>
      <c r="BP19" s="143" t="e">
        <f t="shared" si="12"/>
        <v>#VALUE!</v>
      </c>
      <c r="BQ19" s="145" t="e">
        <f t="shared" si="12"/>
        <v>#VALUE!</v>
      </c>
      <c r="BR19" s="146" t="e">
        <f t="shared" si="12"/>
        <v>#VALUE!</v>
      </c>
      <c r="BT19" s="149" t="e">
        <f t="shared" si="25"/>
        <v>#VALUE!</v>
      </c>
      <c r="BU19" s="150" t="e">
        <f t="shared" si="25"/>
        <v>#VALUE!</v>
      </c>
      <c r="BV19" s="150" t="e">
        <f t="shared" si="25"/>
        <v>#VALUE!</v>
      </c>
      <c r="BW19" s="149" t="e">
        <f t="shared" si="25"/>
        <v>#VALUE!</v>
      </c>
      <c r="BX19" s="150" t="e">
        <f t="shared" si="25"/>
        <v>#VALUE!</v>
      </c>
      <c r="BY19" s="150" t="e">
        <f t="shared" si="25"/>
        <v>#VALUE!</v>
      </c>
      <c r="BZ19" s="149" t="e">
        <f t="shared" si="25"/>
        <v>#VALUE!</v>
      </c>
      <c r="CA19" s="150" t="e">
        <f t="shared" si="25"/>
        <v>#VALUE!</v>
      </c>
      <c r="CB19" s="150" t="e">
        <f t="shared" si="25"/>
        <v>#VALUE!</v>
      </c>
      <c r="CC19" s="149" t="e">
        <f t="shared" si="25"/>
        <v>#VALUE!</v>
      </c>
      <c r="CD19" s="150" t="e">
        <f t="shared" si="25"/>
        <v>#VALUE!</v>
      </c>
      <c r="CE19" s="146" t="e">
        <f t="shared" si="25"/>
        <v>#VALUE!</v>
      </c>
      <c r="CF19" s="149" t="e">
        <f t="shared" si="25"/>
        <v>#VALUE!</v>
      </c>
      <c r="CG19" s="150" t="e">
        <f t="shared" si="25"/>
        <v>#VALUE!</v>
      </c>
      <c r="CH19" s="146" t="e">
        <f t="shared" si="25"/>
        <v>#VALUE!</v>
      </c>
      <c r="CJ19" s="147" t="e">
        <f>BT19*'CT Market Penetration Worksheet'!$L$10</f>
        <v>#VALUE!</v>
      </c>
      <c r="CK19" s="148" t="e">
        <f>BU19*'CT Market Penetration Worksheet'!$L$10</f>
        <v>#VALUE!</v>
      </c>
      <c r="CL19" s="148" t="e">
        <f>BV19*'CT Market Penetration Worksheet'!$L$10</f>
        <v>#VALUE!</v>
      </c>
      <c r="CM19" s="147" t="e">
        <f>BW19*'CT Market Penetration Worksheet'!$L$16</f>
        <v>#VALUE!</v>
      </c>
      <c r="CN19" s="148" t="e">
        <f>BX19*'CT Market Penetration Worksheet'!$L$16</f>
        <v>#VALUE!</v>
      </c>
      <c r="CO19" s="148" t="e">
        <f>BY19*'CT Market Penetration Worksheet'!$L$16</f>
        <v>#VALUE!</v>
      </c>
      <c r="CP19" s="147" t="e">
        <f>BZ19*'CT Market Penetration Worksheet'!$L$22</f>
        <v>#VALUE!</v>
      </c>
      <c r="CQ19" s="148" t="e">
        <f>CA19*'CT Market Penetration Worksheet'!$L$22</f>
        <v>#VALUE!</v>
      </c>
      <c r="CR19" s="148" t="e">
        <f>CB19*'CT Market Penetration Worksheet'!$L$22</f>
        <v>#VALUE!</v>
      </c>
      <c r="CS19" s="147" t="e">
        <f>CC19*'CT Market Penetration Worksheet'!$L$28</f>
        <v>#VALUE!</v>
      </c>
      <c r="CT19" s="148" t="e">
        <f>CD19*'CT Market Penetration Worksheet'!$L$28</f>
        <v>#VALUE!</v>
      </c>
      <c r="CU19" s="148" t="e">
        <f>CE19*'CT Market Penetration Worksheet'!$L$28</f>
        <v>#VALUE!</v>
      </c>
      <c r="CV19" s="151" t="e">
        <f t="shared" si="26"/>
        <v>#VALUE!</v>
      </c>
      <c r="CW19" s="152" t="e">
        <f t="shared" si="14"/>
        <v>#VALUE!</v>
      </c>
      <c r="CX19" s="148" t="e">
        <f t="shared" si="14"/>
        <v>#VALUE!</v>
      </c>
      <c r="CZ19" s="125" t="e">
        <f t="shared" si="27"/>
        <v>#VALUE!</v>
      </c>
      <c r="DA19" s="125" t="e">
        <f t="shared" si="28"/>
        <v>#VALUE!</v>
      </c>
      <c r="DB19" s="125" t="e">
        <f t="shared" si="15"/>
        <v>#VALUE!</v>
      </c>
      <c r="DC19" s="125" t="e">
        <f t="shared" si="15"/>
        <v>#VALUE!</v>
      </c>
      <c r="DD19" s="125" t="e">
        <f t="shared" si="15"/>
        <v>#VALUE!</v>
      </c>
      <c r="DF19" s="125" t="e">
        <f t="shared" si="29"/>
        <v>#VALUE!</v>
      </c>
      <c r="DG19" s="125" t="e">
        <f t="shared" si="16"/>
        <v>#VALUE!</v>
      </c>
      <c r="DH19" s="125" t="e">
        <f t="shared" si="16"/>
        <v>#VALUE!</v>
      </c>
      <c r="DI19" s="125" t="e">
        <f t="shared" si="16"/>
        <v>#VALUE!</v>
      </c>
      <c r="DJ19" s="125" t="e">
        <f t="shared" si="30"/>
        <v>#VALUE!</v>
      </c>
    </row>
    <row r="20" spans="1:114" s="160" customFormat="1" ht="15" thickBot="1" x14ac:dyDescent="0.4">
      <c r="A20" s="153">
        <v>2020</v>
      </c>
      <c r="B20" s="154">
        <f t="shared" si="17"/>
        <v>0</v>
      </c>
      <c r="C20" s="154">
        <f t="shared" si="17"/>
        <v>0</v>
      </c>
      <c r="D20" s="154">
        <f t="shared" si="18"/>
        <v>0</v>
      </c>
      <c r="E20" s="154">
        <f t="shared" si="17"/>
        <v>0</v>
      </c>
      <c r="F20" s="154">
        <f t="shared" si="17"/>
        <v>0</v>
      </c>
      <c r="G20" s="154">
        <f t="shared" si="19"/>
        <v>0</v>
      </c>
      <c r="H20" s="154">
        <f t="shared" si="17"/>
        <v>0</v>
      </c>
      <c r="I20" s="154">
        <f t="shared" si="17"/>
        <v>0</v>
      </c>
      <c r="J20" s="154">
        <f t="shared" si="20"/>
        <v>0</v>
      </c>
      <c r="K20" s="154">
        <f t="shared" si="17"/>
        <v>0</v>
      </c>
      <c r="L20" s="154">
        <f t="shared" si="17"/>
        <v>0</v>
      </c>
      <c r="M20" s="155">
        <f t="shared" si="21"/>
        <v>0</v>
      </c>
      <c r="N20" s="154">
        <f t="shared" si="17"/>
        <v>0</v>
      </c>
      <c r="O20" s="154">
        <f t="shared" si="17"/>
        <v>0</v>
      </c>
      <c r="P20" s="154">
        <f t="shared" si="22"/>
        <v>0</v>
      </c>
      <c r="Q20" s="156" t="e">
        <f t="shared" si="31"/>
        <v>#NUM!</v>
      </c>
      <c r="R20" s="158" t="e">
        <f t="shared" si="31"/>
        <v>#NUM!</v>
      </c>
      <c r="S20" s="158" t="e">
        <f t="shared" si="31"/>
        <v>#NUM!</v>
      </c>
      <c r="T20" s="158" t="e">
        <f t="shared" si="31"/>
        <v>#NUM!</v>
      </c>
      <c r="U20" s="158" t="e">
        <f t="shared" si="31"/>
        <v>#NUM!</v>
      </c>
      <c r="V20" s="158" t="e">
        <f t="shared" si="31"/>
        <v>#NUM!</v>
      </c>
      <c r="W20" s="156" t="e">
        <f t="shared" si="31"/>
        <v>#VALUE!</v>
      </c>
      <c r="X20" s="158" t="e">
        <f t="shared" si="31"/>
        <v>#VALUE!</v>
      </c>
      <c r="Y20" s="159" t="e">
        <f t="shared" si="31"/>
        <v>#VALUE!</v>
      </c>
      <c r="Z20" s="156" t="e">
        <f t="shared" si="31"/>
        <v>#NUM!</v>
      </c>
      <c r="AA20" s="158" t="e">
        <f t="shared" si="31"/>
        <v>#NUM!</v>
      </c>
      <c r="AB20" s="158" t="e">
        <f t="shared" si="31"/>
        <v>#NUM!</v>
      </c>
      <c r="AC20" s="158" t="e">
        <f t="shared" si="31"/>
        <v>#NUM!</v>
      </c>
      <c r="AD20" s="158" t="e">
        <f t="shared" si="31"/>
        <v>#NUM!</v>
      </c>
      <c r="AE20" s="158" t="e">
        <f t="shared" si="31"/>
        <v>#NUM!</v>
      </c>
      <c r="AF20" s="156" t="e">
        <f t="shared" si="31"/>
        <v>#VALUE!</v>
      </c>
      <c r="AG20" s="158" t="e">
        <f t="shared" si="2"/>
        <v>#VALUE!</v>
      </c>
      <c r="AH20" s="159" t="e">
        <f t="shared" si="3"/>
        <v>#VALUE!</v>
      </c>
      <c r="AI20" s="156" t="e">
        <f t="shared" si="3"/>
        <v>#NUM!</v>
      </c>
      <c r="AJ20" s="158" t="e">
        <f t="shared" si="3"/>
        <v>#NUM!</v>
      </c>
      <c r="AK20" s="158" t="e">
        <f t="shared" si="3"/>
        <v>#NUM!</v>
      </c>
      <c r="AL20" s="158" t="e">
        <f t="shared" si="3"/>
        <v>#NUM!</v>
      </c>
      <c r="AM20" s="158" t="e">
        <f t="shared" ref="AM20:AQ20" si="32">(AM$6+((AM$5-AM$6)/(1+EXP((($A20-AM$8)/AM$7)))))*$B20</f>
        <v>#NUM!</v>
      </c>
      <c r="AN20" s="158" t="e">
        <f t="shared" si="32"/>
        <v>#NUM!</v>
      </c>
      <c r="AO20" s="156" t="e">
        <f t="shared" si="32"/>
        <v>#VALUE!</v>
      </c>
      <c r="AP20" s="158" t="e">
        <f t="shared" si="32"/>
        <v>#VALUE!</v>
      </c>
      <c r="AQ20" s="159" t="e">
        <f t="shared" si="32"/>
        <v>#VALUE!</v>
      </c>
      <c r="AR20" s="156" t="e">
        <f t="shared" si="24"/>
        <v>#NUM!</v>
      </c>
      <c r="AS20" s="158" t="e">
        <f t="shared" si="4"/>
        <v>#NUM!</v>
      </c>
      <c r="AT20" s="158" t="e">
        <f t="shared" si="4"/>
        <v>#NUM!</v>
      </c>
      <c r="AU20" s="158" t="e">
        <f t="shared" si="5"/>
        <v>#NUM!</v>
      </c>
      <c r="AV20" s="158" t="e">
        <f t="shared" si="5"/>
        <v>#NUM!</v>
      </c>
      <c r="AW20" s="158" t="e">
        <f t="shared" si="5"/>
        <v>#NUM!</v>
      </c>
      <c r="AX20" s="156" t="e">
        <f t="shared" si="6"/>
        <v>#VALUE!</v>
      </c>
      <c r="AY20" s="158" t="e">
        <f t="shared" si="6"/>
        <v>#VALUE!</v>
      </c>
      <c r="AZ20" s="159" t="e">
        <f t="shared" si="6"/>
        <v>#VALUE!</v>
      </c>
      <c r="BA20" s="156" t="e">
        <f t="shared" si="7"/>
        <v>#NUM!</v>
      </c>
      <c r="BB20" s="158" t="e">
        <f t="shared" si="7"/>
        <v>#NUM!</v>
      </c>
      <c r="BC20" s="158" t="e">
        <f t="shared" si="7"/>
        <v>#NUM!</v>
      </c>
      <c r="BD20" s="158" t="e">
        <f t="shared" si="8"/>
        <v>#NUM!</v>
      </c>
      <c r="BE20" s="158" t="e">
        <f t="shared" si="8"/>
        <v>#NUM!</v>
      </c>
      <c r="BF20" s="158" t="e">
        <f t="shared" si="8"/>
        <v>#NUM!</v>
      </c>
      <c r="BG20" s="156" t="e">
        <f t="shared" si="9"/>
        <v>#VALUE!</v>
      </c>
      <c r="BH20" s="158" t="e">
        <f t="shared" si="9"/>
        <v>#VALUE!</v>
      </c>
      <c r="BI20" s="159" t="e">
        <f t="shared" si="9"/>
        <v>#VALUE!</v>
      </c>
      <c r="BJ20" s="156" t="e">
        <f t="shared" si="10"/>
        <v>#NUM!</v>
      </c>
      <c r="BK20" s="158" t="e">
        <f t="shared" si="10"/>
        <v>#NUM!</v>
      </c>
      <c r="BL20" s="158" t="e">
        <f t="shared" si="10"/>
        <v>#NUM!</v>
      </c>
      <c r="BM20" s="158" t="e">
        <f t="shared" si="11"/>
        <v>#NUM!</v>
      </c>
      <c r="BN20" s="158" t="e">
        <f t="shared" si="11"/>
        <v>#NUM!</v>
      </c>
      <c r="BO20" s="158" t="e">
        <f t="shared" si="11"/>
        <v>#NUM!</v>
      </c>
      <c r="BP20" s="156" t="e">
        <f t="shared" si="12"/>
        <v>#VALUE!</v>
      </c>
      <c r="BQ20" s="158" t="e">
        <f t="shared" si="12"/>
        <v>#VALUE!</v>
      </c>
      <c r="BR20" s="159" t="e">
        <f t="shared" si="12"/>
        <v>#VALUE!</v>
      </c>
      <c r="BT20" s="149" t="e">
        <f t="shared" si="25"/>
        <v>#VALUE!</v>
      </c>
      <c r="BU20" s="161" t="e">
        <f t="shared" si="25"/>
        <v>#VALUE!</v>
      </c>
      <c r="BV20" s="156" t="e">
        <f t="shared" si="25"/>
        <v>#VALUE!</v>
      </c>
      <c r="BW20" s="156" t="e">
        <f t="shared" si="25"/>
        <v>#VALUE!</v>
      </c>
      <c r="BX20" s="158" t="e">
        <f t="shared" si="25"/>
        <v>#VALUE!</v>
      </c>
      <c r="BY20" s="156" t="e">
        <f t="shared" si="25"/>
        <v>#VALUE!</v>
      </c>
      <c r="BZ20" s="156" t="e">
        <f t="shared" si="25"/>
        <v>#VALUE!</v>
      </c>
      <c r="CA20" s="158" t="e">
        <f t="shared" si="25"/>
        <v>#VALUE!</v>
      </c>
      <c r="CB20" s="156" t="e">
        <f t="shared" si="25"/>
        <v>#VALUE!</v>
      </c>
      <c r="CC20" s="156" t="e">
        <f t="shared" si="25"/>
        <v>#VALUE!</v>
      </c>
      <c r="CD20" s="158" t="e">
        <f t="shared" si="25"/>
        <v>#VALUE!</v>
      </c>
      <c r="CE20" s="162" t="e">
        <f t="shared" si="25"/>
        <v>#VALUE!</v>
      </c>
      <c r="CF20" s="156" t="e">
        <f t="shared" si="25"/>
        <v>#VALUE!</v>
      </c>
      <c r="CG20" s="158" t="e">
        <f t="shared" si="25"/>
        <v>#VALUE!</v>
      </c>
      <c r="CH20" s="162" t="e">
        <f t="shared" si="25"/>
        <v>#VALUE!</v>
      </c>
      <c r="CJ20" s="147" t="e">
        <f>BT20*'CT Market Penetration Worksheet'!$L$10</f>
        <v>#VALUE!</v>
      </c>
      <c r="CK20" s="148" t="e">
        <f>BU20*'CT Market Penetration Worksheet'!$L$10</f>
        <v>#VALUE!</v>
      </c>
      <c r="CL20" s="148" t="e">
        <f>BV20*'CT Market Penetration Worksheet'!$L$10</f>
        <v>#VALUE!</v>
      </c>
      <c r="CM20" s="147" t="e">
        <f>BW20*'CT Market Penetration Worksheet'!$L$16</f>
        <v>#VALUE!</v>
      </c>
      <c r="CN20" s="148" t="e">
        <f>BX20*'CT Market Penetration Worksheet'!$L$16</f>
        <v>#VALUE!</v>
      </c>
      <c r="CO20" s="148" t="e">
        <f>BY20*'CT Market Penetration Worksheet'!$L$16</f>
        <v>#VALUE!</v>
      </c>
      <c r="CP20" s="147" t="e">
        <f>BZ20*'CT Market Penetration Worksheet'!$L$22</f>
        <v>#VALUE!</v>
      </c>
      <c r="CQ20" s="148" t="e">
        <f>CA20*'CT Market Penetration Worksheet'!$L$22</f>
        <v>#VALUE!</v>
      </c>
      <c r="CR20" s="148" t="e">
        <f>CB20*'CT Market Penetration Worksheet'!$L$22</f>
        <v>#VALUE!</v>
      </c>
      <c r="CS20" s="147" t="e">
        <f>CC20*'CT Market Penetration Worksheet'!$L$28</f>
        <v>#VALUE!</v>
      </c>
      <c r="CT20" s="148" t="e">
        <f>CD20*'CT Market Penetration Worksheet'!$L$28</f>
        <v>#VALUE!</v>
      </c>
      <c r="CU20" s="148" t="e">
        <f>CE20*'CT Market Penetration Worksheet'!$L$28</f>
        <v>#VALUE!</v>
      </c>
      <c r="CV20" s="163" t="e">
        <f t="shared" si="26"/>
        <v>#VALUE!</v>
      </c>
      <c r="CW20" s="164" t="e">
        <f t="shared" si="14"/>
        <v>#VALUE!</v>
      </c>
      <c r="CX20" s="165" t="e">
        <f t="shared" si="14"/>
        <v>#VALUE!</v>
      </c>
      <c r="CZ20" s="125" t="e">
        <f t="shared" si="27"/>
        <v>#VALUE!</v>
      </c>
      <c r="DA20" s="125" t="e">
        <f t="shared" si="28"/>
        <v>#VALUE!</v>
      </c>
      <c r="DB20" s="125" t="e">
        <f t="shared" si="15"/>
        <v>#VALUE!</v>
      </c>
      <c r="DC20" s="125" t="e">
        <f t="shared" si="15"/>
        <v>#VALUE!</v>
      </c>
      <c r="DD20" s="125" t="e">
        <f t="shared" si="15"/>
        <v>#VALUE!</v>
      </c>
      <c r="DF20" s="125" t="e">
        <f t="shared" si="29"/>
        <v>#VALUE!</v>
      </c>
      <c r="DG20" s="125" t="e">
        <f t="shared" si="16"/>
        <v>#VALUE!</v>
      </c>
      <c r="DH20" s="125" t="e">
        <f t="shared" si="16"/>
        <v>#VALUE!</v>
      </c>
      <c r="DI20" s="125" t="e">
        <f t="shared" si="16"/>
        <v>#VALUE!</v>
      </c>
      <c r="DJ20" s="125" t="e">
        <f t="shared" si="30"/>
        <v>#VALUE!</v>
      </c>
    </row>
    <row r="21" spans="1:114" s="124" customFormat="1" x14ac:dyDescent="0.35">
      <c r="A21" s="140">
        <v>2021</v>
      </c>
      <c r="B21" s="141">
        <f t="shared" si="17"/>
        <v>0</v>
      </c>
      <c r="C21" s="141">
        <f t="shared" si="17"/>
        <v>0</v>
      </c>
      <c r="D21" s="141">
        <f t="shared" si="18"/>
        <v>0</v>
      </c>
      <c r="E21" s="141">
        <f t="shared" si="17"/>
        <v>0</v>
      </c>
      <c r="F21" s="141">
        <f t="shared" si="17"/>
        <v>0</v>
      </c>
      <c r="G21" s="141">
        <f t="shared" si="19"/>
        <v>0</v>
      </c>
      <c r="H21" s="141">
        <f t="shared" si="17"/>
        <v>0</v>
      </c>
      <c r="I21" s="141">
        <f t="shared" si="17"/>
        <v>0</v>
      </c>
      <c r="J21" s="141">
        <f t="shared" si="20"/>
        <v>0</v>
      </c>
      <c r="K21" s="141">
        <f t="shared" si="17"/>
        <v>0</v>
      </c>
      <c r="L21" s="141">
        <f t="shared" si="17"/>
        <v>0</v>
      </c>
      <c r="M21" s="142">
        <f t="shared" si="21"/>
        <v>0</v>
      </c>
      <c r="N21" s="141">
        <f t="shared" si="17"/>
        <v>0</v>
      </c>
      <c r="O21" s="141">
        <f t="shared" si="17"/>
        <v>0</v>
      </c>
      <c r="P21" s="141">
        <f t="shared" si="22"/>
        <v>0</v>
      </c>
      <c r="Q21" s="143" t="e">
        <f t="shared" si="31"/>
        <v>#NUM!</v>
      </c>
      <c r="R21" s="145" t="e">
        <f t="shared" si="31"/>
        <v>#NUM!</v>
      </c>
      <c r="S21" s="145" t="e">
        <f t="shared" si="31"/>
        <v>#NUM!</v>
      </c>
      <c r="T21" s="145" t="e">
        <f t="shared" si="31"/>
        <v>#NUM!</v>
      </c>
      <c r="U21" s="145" t="e">
        <f t="shared" si="31"/>
        <v>#NUM!</v>
      </c>
      <c r="V21" s="145" t="e">
        <f t="shared" si="31"/>
        <v>#NUM!</v>
      </c>
      <c r="W21" s="143" t="e">
        <f t="shared" si="31"/>
        <v>#VALUE!</v>
      </c>
      <c r="X21" s="145" t="e">
        <f t="shared" si="31"/>
        <v>#VALUE!</v>
      </c>
      <c r="Y21" s="146" t="e">
        <f t="shared" si="31"/>
        <v>#VALUE!</v>
      </c>
      <c r="Z21" s="143" t="e">
        <f t="shared" si="31"/>
        <v>#NUM!</v>
      </c>
      <c r="AA21" s="145" t="e">
        <f t="shared" si="31"/>
        <v>#NUM!</v>
      </c>
      <c r="AB21" s="145" t="e">
        <f t="shared" si="31"/>
        <v>#NUM!</v>
      </c>
      <c r="AC21" s="145" t="e">
        <f t="shared" si="31"/>
        <v>#NUM!</v>
      </c>
      <c r="AD21" s="145" t="e">
        <f t="shared" si="31"/>
        <v>#NUM!</v>
      </c>
      <c r="AE21" s="145" t="e">
        <f t="shared" si="31"/>
        <v>#NUM!</v>
      </c>
      <c r="AF21" s="143" t="e">
        <f t="shared" si="31"/>
        <v>#VALUE!</v>
      </c>
      <c r="AG21" s="145" t="e">
        <f t="shared" si="2"/>
        <v>#VALUE!</v>
      </c>
      <c r="AH21" s="146" t="e">
        <f t="shared" ref="AH21:AQ25" si="33">(AH$6+((AH$5-AH$6)/(1+EXP((($A21-AH$8)/AH$7)))))*$B21</f>
        <v>#VALUE!</v>
      </c>
      <c r="AI21" s="143" t="e">
        <f t="shared" si="33"/>
        <v>#NUM!</v>
      </c>
      <c r="AJ21" s="145" t="e">
        <f t="shared" si="33"/>
        <v>#NUM!</v>
      </c>
      <c r="AK21" s="145" t="e">
        <f t="shared" si="33"/>
        <v>#NUM!</v>
      </c>
      <c r="AL21" s="145" t="e">
        <f t="shared" si="33"/>
        <v>#NUM!</v>
      </c>
      <c r="AM21" s="145" t="e">
        <f t="shared" si="33"/>
        <v>#NUM!</v>
      </c>
      <c r="AN21" s="145" t="e">
        <f t="shared" si="33"/>
        <v>#NUM!</v>
      </c>
      <c r="AO21" s="143" t="e">
        <f t="shared" si="33"/>
        <v>#VALUE!</v>
      </c>
      <c r="AP21" s="145" t="e">
        <f t="shared" si="33"/>
        <v>#VALUE!</v>
      </c>
      <c r="AQ21" s="146" t="e">
        <f t="shared" si="33"/>
        <v>#VALUE!</v>
      </c>
      <c r="AR21" s="143" t="e">
        <f t="shared" si="24"/>
        <v>#NUM!</v>
      </c>
      <c r="AS21" s="145" t="e">
        <f t="shared" si="4"/>
        <v>#NUM!</v>
      </c>
      <c r="AT21" s="145" t="e">
        <f t="shared" si="4"/>
        <v>#NUM!</v>
      </c>
      <c r="AU21" s="145" t="e">
        <f t="shared" si="5"/>
        <v>#NUM!</v>
      </c>
      <c r="AV21" s="145" t="e">
        <f t="shared" si="5"/>
        <v>#NUM!</v>
      </c>
      <c r="AW21" s="145" t="e">
        <f t="shared" si="5"/>
        <v>#NUM!</v>
      </c>
      <c r="AX21" s="143" t="e">
        <f t="shared" si="6"/>
        <v>#VALUE!</v>
      </c>
      <c r="AY21" s="145" t="e">
        <f t="shared" si="6"/>
        <v>#VALUE!</v>
      </c>
      <c r="AZ21" s="146" t="e">
        <f t="shared" si="6"/>
        <v>#VALUE!</v>
      </c>
      <c r="BA21" s="143" t="e">
        <f t="shared" si="7"/>
        <v>#NUM!</v>
      </c>
      <c r="BB21" s="145" t="e">
        <f t="shared" si="7"/>
        <v>#NUM!</v>
      </c>
      <c r="BC21" s="145" t="e">
        <f t="shared" si="7"/>
        <v>#NUM!</v>
      </c>
      <c r="BD21" s="145" t="e">
        <f t="shared" si="8"/>
        <v>#NUM!</v>
      </c>
      <c r="BE21" s="145" t="e">
        <f t="shared" si="8"/>
        <v>#NUM!</v>
      </c>
      <c r="BF21" s="145" t="e">
        <f t="shared" si="8"/>
        <v>#NUM!</v>
      </c>
      <c r="BG21" s="143" t="e">
        <f t="shared" si="9"/>
        <v>#VALUE!</v>
      </c>
      <c r="BH21" s="145" t="e">
        <f t="shared" si="9"/>
        <v>#VALUE!</v>
      </c>
      <c r="BI21" s="146" t="e">
        <f t="shared" si="9"/>
        <v>#VALUE!</v>
      </c>
      <c r="BJ21" s="143" t="e">
        <f t="shared" si="10"/>
        <v>#NUM!</v>
      </c>
      <c r="BK21" s="145" t="e">
        <f t="shared" si="10"/>
        <v>#NUM!</v>
      </c>
      <c r="BL21" s="145" t="e">
        <f t="shared" si="10"/>
        <v>#NUM!</v>
      </c>
      <c r="BM21" s="145" t="e">
        <f t="shared" si="11"/>
        <v>#NUM!</v>
      </c>
      <c r="BN21" s="145" t="e">
        <f t="shared" si="11"/>
        <v>#NUM!</v>
      </c>
      <c r="BO21" s="145" t="e">
        <f t="shared" si="11"/>
        <v>#NUM!</v>
      </c>
      <c r="BP21" s="143" t="e">
        <f t="shared" si="12"/>
        <v>#VALUE!</v>
      </c>
      <c r="BQ21" s="145" t="e">
        <f t="shared" si="12"/>
        <v>#VALUE!</v>
      </c>
      <c r="BR21" s="146" t="e">
        <f t="shared" si="12"/>
        <v>#VALUE!</v>
      </c>
      <c r="BT21" s="143" t="e">
        <f t="shared" si="25"/>
        <v>#VALUE!</v>
      </c>
      <c r="BU21" s="166" t="e">
        <f t="shared" si="25"/>
        <v>#VALUE!</v>
      </c>
      <c r="BV21" s="143" t="e">
        <f t="shared" si="25"/>
        <v>#VALUE!</v>
      </c>
      <c r="BW21" s="143" t="e">
        <f t="shared" si="25"/>
        <v>#VALUE!</v>
      </c>
      <c r="BX21" s="166" t="e">
        <f t="shared" si="25"/>
        <v>#VALUE!</v>
      </c>
      <c r="BY21" s="143" t="e">
        <f t="shared" si="25"/>
        <v>#VALUE!</v>
      </c>
      <c r="BZ21" s="143" t="e">
        <f t="shared" si="25"/>
        <v>#VALUE!</v>
      </c>
      <c r="CA21" s="166" t="e">
        <f t="shared" si="25"/>
        <v>#VALUE!</v>
      </c>
      <c r="CB21" s="143" t="e">
        <f t="shared" si="25"/>
        <v>#VALUE!</v>
      </c>
      <c r="CC21" s="143" t="e">
        <f t="shared" si="25"/>
        <v>#VALUE!</v>
      </c>
      <c r="CD21" s="166" t="e">
        <f t="shared" si="25"/>
        <v>#VALUE!</v>
      </c>
      <c r="CE21" s="167" t="e">
        <f t="shared" si="25"/>
        <v>#VALUE!</v>
      </c>
      <c r="CF21" s="143" t="e">
        <f t="shared" si="25"/>
        <v>#VALUE!</v>
      </c>
      <c r="CG21" s="166" t="e">
        <f t="shared" si="25"/>
        <v>#VALUE!</v>
      </c>
      <c r="CH21" s="167" t="e">
        <f t="shared" si="25"/>
        <v>#VALUE!</v>
      </c>
      <c r="CJ21" s="147" t="e">
        <f>BT21*'CT Market Penetration Worksheet'!$L$10</f>
        <v>#VALUE!</v>
      </c>
      <c r="CK21" s="148" t="e">
        <f>BU21*'CT Market Penetration Worksheet'!$L$10</f>
        <v>#VALUE!</v>
      </c>
      <c r="CL21" s="148" t="e">
        <f>BV21*'CT Market Penetration Worksheet'!$L$10</f>
        <v>#VALUE!</v>
      </c>
      <c r="CM21" s="147" t="e">
        <f>BW21*'CT Market Penetration Worksheet'!$L$16</f>
        <v>#VALUE!</v>
      </c>
      <c r="CN21" s="148" t="e">
        <f>BX21*'CT Market Penetration Worksheet'!$L$16</f>
        <v>#VALUE!</v>
      </c>
      <c r="CO21" s="148" t="e">
        <f>BY21*'CT Market Penetration Worksheet'!$L$16</f>
        <v>#VALUE!</v>
      </c>
      <c r="CP21" s="147" t="e">
        <f>BZ21*'CT Market Penetration Worksheet'!$L$22</f>
        <v>#VALUE!</v>
      </c>
      <c r="CQ21" s="148" t="e">
        <f>CA21*'CT Market Penetration Worksheet'!$L$22</f>
        <v>#VALUE!</v>
      </c>
      <c r="CR21" s="148" t="e">
        <f>CB21*'CT Market Penetration Worksheet'!$L$22</f>
        <v>#VALUE!</v>
      </c>
      <c r="CS21" s="147" t="e">
        <f>CC21*'CT Market Penetration Worksheet'!$L$28</f>
        <v>#VALUE!</v>
      </c>
      <c r="CT21" s="148" t="e">
        <f>CD21*'CT Market Penetration Worksheet'!$L$28</f>
        <v>#VALUE!</v>
      </c>
      <c r="CU21" s="148" t="e">
        <f>CE21*'CT Market Penetration Worksheet'!$L$28</f>
        <v>#VALUE!</v>
      </c>
      <c r="CV21" s="147" t="e">
        <f t="shared" si="26"/>
        <v>#VALUE!</v>
      </c>
      <c r="CW21" s="168" t="e">
        <f t="shared" si="14"/>
        <v>#VALUE!</v>
      </c>
      <c r="CX21" s="169" t="e">
        <f t="shared" si="14"/>
        <v>#VALUE!</v>
      </c>
      <c r="CZ21" s="125" t="e">
        <f t="shared" si="27"/>
        <v>#VALUE!</v>
      </c>
      <c r="DA21" s="125" t="e">
        <f t="shared" si="28"/>
        <v>#VALUE!</v>
      </c>
      <c r="DB21" s="125" t="e">
        <f t="shared" si="15"/>
        <v>#VALUE!</v>
      </c>
      <c r="DC21" s="125" t="e">
        <f t="shared" si="15"/>
        <v>#VALUE!</v>
      </c>
      <c r="DD21" s="125" t="e">
        <f t="shared" si="15"/>
        <v>#VALUE!</v>
      </c>
      <c r="DF21" s="125" t="e">
        <f t="shared" si="29"/>
        <v>#VALUE!</v>
      </c>
      <c r="DG21" s="125" t="e">
        <f t="shared" si="16"/>
        <v>#VALUE!</v>
      </c>
      <c r="DH21" s="125" t="e">
        <f t="shared" si="16"/>
        <v>#VALUE!</v>
      </c>
      <c r="DI21" s="125" t="e">
        <f t="shared" si="16"/>
        <v>#VALUE!</v>
      </c>
      <c r="DJ21" s="125" t="e">
        <f t="shared" si="30"/>
        <v>#VALUE!</v>
      </c>
    </row>
    <row r="22" spans="1:114" s="124" customFormat="1" x14ac:dyDescent="0.35">
      <c r="A22" s="140">
        <v>2022</v>
      </c>
      <c r="B22" s="141">
        <f t="shared" si="17"/>
        <v>0</v>
      </c>
      <c r="C22" s="141">
        <f t="shared" si="17"/>
        <v>0</v>
      </c>
      <c r="D22" s="141">
        <f t="shared" si="18"/>
        <v>0</v>
      </c>
      <c r="E22" s="141">
        <f t="shared" si="17"/>
        <v>0</v>
      </c>
      <c r="F22" s="141">
        <f t="shared" si="17"/>
        <v>0</v>
      </c>
      <c r="G22" s="141">
        <f t="shared" si="19"/>
        <v>0</v>
      </c>
      <c r="H22" s="141">
        <f t="shared" si="17"/>
        <v>0</v>
      </c>
      <c r="I22" s="141">
        <f t="shared" si="17"/>
        <v>0</v>
      </c>
      <c r="J22" s="141">
        <f t="shared" si="20"/>
        <v>0</v>
      </c>
      <c r="K22" s="141">
        <f t="shared" si="17"/>
        <v>0</v>
      </c>
      <c r="L22" s="141">
        <f t="shared" si="17"/>
        <v>0</v>
      </c>
      <c r="M22" s="142">
        <f t="shared" si="21"/>
        <v>0</v>
      </c>
      <c r="N22" s="141">
        <f t="shared" si="17"/>
        <v>0</v>
      </c>
      <c r="O22" s="141">
        <f t="shared" si="17"/>
        <v>0</v>
      </c>
      <c r="P22" s="141">
        <f t="shared" si="22"/>
        <v>0</v>
      </c>
      <c r="Q22" s="143" t="e">
        <f t="shared" si="31"/>
        <v>#NUM!</v>
      </c>
      <c r="R22" s="145" t="e">
        <f t="shared" si="31"/>
        <v>#NUM!</v>
      </c>
      <c r="S22" s="145" t="e">
        <f t="shared" si="31"/>
        <v>#NUM!</v>
      </c>
      <c r="T22" s="145" t="e">
        <f t="shared" si="31"/>
        <v>#NUM!</v>
      </c>
      <c r="U22" s="145" t="e">
        <f t="shared" si="31"/>
        <v>#NUM!</v>
      </c>
      <c r="V22" s="145" t="e">
        <f t="shared" si="31"/>
        <v>#NUM!</v>
      </c>
      <c r="W22" s="143" t="e">
        <f t="shared" si="31"/>
        <v>#VALUE!</v>
      </c>
      <c r="X22" s="145" t="e">
        <f t="shared" si="31"/>
        <v>#VALUE!</v>
      </c>
      <c r="Y22" s="146" t="e">
        <f t="shared" si="31"/>
        <v>#VALUE!</v>
      </c>
      <c r="Z22" s="143" t="e">
        <f t="shared" si="31"/>
        <v>#NUM!</v>
      </c>
      <c r="AA22" s="145" t="e">
        <f t="shared" si="31"/>
        <v>#NUM!</v>
      </c>
      <c r="AB22" s="145" t="e">
        <f t="shared" si="31"/>
        <v>#NUM!</v>
      </c>
      <c r="AC22" s="145" t="e">
        <f t="shared" si="31"/>
        <v>#NUM!</v>
      </c>
      <c r="AD22" s="145" t="e">
        <f t="shared" si="31"/>
        <v>#NUM!</v>
      </c>
      <c r="AE22" s="145" t="e">
        <f t="shared" si="31"/>
        <v>#NUM!</v>
      </c>
      <c r="AF22" s="143" t="e">
        <f t="shared" si="31"/>
        <v>#VALUE!</v>
      </c>
      <c r="AG22" s="145" t="e">
        <f t="shared" si="2"/>
        <v>#VALUE!</v>
      </c>
      <c r="AH22" s="146" t="e">
        <f t="shared" si="33"/>
        <v>#VALUE!</v>
      </c>
      <c r="AI22" s="143" t="e">
        <f t="shared" si="33"/>
        <v>#NUM!</v>
      </c>
      <c r="AJ22" s="145" t="e">
        <f t="shared" si="33"/>
        <v>#NUM!</v>
      </c>
      <c r="AK22" s="145" t="e">
        <f t="shared" si="33"/>
        <v>#NUM!</v>
      </c>
      <c r="AL22" s="145" t="e">
        <f t="shared" si="33"/>
        <v>#NUM!</v>
      </c>
      <c r="AM22" s="145" t="e">
        <f t="shared" si="33"/>
        <v>#NUM!</v>
      </c>
      <c r="AN22" s="145" t="e">
        <f t="shared" si="33"/>
        <v>#NUM!</v>
      </c>
      <c r="AO22" s="143" t="e">
        <f t="shared" si="33"/>
        <v>#VALUE!</v>
      </c>
      <c r="AP22" s="145" t="e">
        <f t="shared" si="33"/>
        <v>#VALUE!</v>
      </c>
      <c r="AQ22" s="146" t="e">
        <f t="shared" si="33"/>
        <v>#VALUE!</v>
      </c>
      <c r="AR22" s="143" t="e">
        <f t="shared" si="24"/>
        <v>#NUM!</v>
      </c>
      <c r="AS22" s="145" t="e">
        <f t="shared" si="4"/>
        <v>#NUM!</v>
      </c>
      <c r="AT22" s="145" t="e">
        <f t="shared" si="4"/>
        <v>#NUM!</v>
      </c>
      <c r="AU22" s="145" t="e">
        <f t="shared" si="5"/>
        <v>#NUM!</v>
      </c>
      <c r="AV22" s="145" t="e">
        <f t="shared" si="5"/>
        <v>#NUM!</v>
      </c>
      <c r="AW22" s="145" t="e">
        <f t="shared" si="5"/>
        <v>#NUM!</v>
      </c>
      <c r="AX22" s="143" t="e">
        <f t="shared" si="6"/>
        <v>#VALUE!</v>
      </c>
      <c r="AY22" s="145" t="e">
        <f t="shared" si="6"/>
        <v>#VALUE!</v>
      </c>
      <c r="AZ22" s="146" t="e">
        <f t="shared" si="6"/>
        <v>#VALUE!</v>
      </c>
      <c r="BA22" s="143" t="e">
        <f t="shared" si="7"/>
        <v>#NUM!</v>
      </c>
      <c r="BB22" s="145" t="e">
        <f t="shared" si="7"/>
        <v>#NUM!</v>
      </c>
      <c r="BC22" s="145" t="e">
        <f t="shared" si="7"/>
        <v>#NUM!</v>
      </c>
      <c r="BD22" s="145" t="e">
        <f t="shared" si="8"/>
        <v>#NUM!</v>
      </c>
      <c r="BE22" s="145" t="e">
        <f t="shared" si="8"/>
        <v>#NUM!</v>
      </c>
      <c r="BF22" s="145" t="e">
        <f t="shared" si="8"/>
        <v>#NUM!</v>
      </c>
      <c r="BG22" s="143" t="e">
        <f t="shared" si="9"/>
        <v>#VALUE!</v>
      </c>
      <c r="BH22" s="145" t="e">
        <f t="shared" si="9"/>
        <v>#VALUE!</v>
      </c>
      <c r="BI22" s="146" t="e">
        <f t="shared" si="9"/>
        <v>#VALUE!</v>
      </c>
      <c r="BJ22" s="143" t="e">
        <f t="shared" si="10"/>
        <v>#NUM!</v>
      </c>
      <c r="BK22" s="145" t="e">
        <f t="shared" si="10"/>
        <v>#NUM!</v>
      </c>
      <c r="BL22" s="145" t="e">
        <f t="shared" si="10"/>
        <v>#NUM!</v>
      </c>
      <c r="BM22" s="145" t="e">
        <f t="shared" si="11"/>
        <v>#NUM!</v>
      </c>
      <c r="BN22" s="145" t="e">
        <f t="shared" si="11"/>
        <v>#NUM!</v>
      </c>
      <c r="BO22" s="145" t="e">
        <f t="shared" si="11"/>
        <v>#NUM!</v>
      </c>
      <c r="BP22" s="143" t="e">
        <f t="shared" si="12"/>
        <v>#VALUE!</v>
      </c>
      <c r="BQ22" s="145" t="e">
        <f t="shared" si="12"/>
        <v>#VALUE!</v>
      </c>
      <c r="BR22" s="146" t="e">
        <f t="shared" si="12"/>
        <v>#VALUE!</v>
      </c>
      <c r="BT22" s="143" t="e">
        <f t="shared" si="25"/>
        <v>#VALUE!</v>
      </c>
      <c r="BU22" s="166" t="e">
        <f t="shared" si="25"/>
        <v>#VALUE!</v>
      </c>
      <c r="BV22" s="143" t="e">
        <f t="shared" si="25"/>
        <v>#VALUE!</v>
      </c>
      <c r="BW22" s="143" t="e">
        <f t="shared" si="25"/>
        <v>#VALUE!</v>
      </c>
      <c r="BX22" s="166" t="e">
        <f t="shared" si="25"/>
        <v>#VALUE!</v>
      </c>
      <c r="BY22" s="143" t="e">
        <f t="shared" si="25"/>
        <v>#VALUE!</v>
      </c>
      <c r="BZ22" s="143" t="e">
        <f t="shared" si="25"/>
        <v>#VALUE!</v>
      </c>
      <c r="CA22" s="166" t="e">
        <f t="shared" si="25"/>
        <v>#VALUE!</v>
      </c>
      <c r="CB22" s="143" t="e">
        <f t="shared" si="25"/>
        <v>#VALUE!</v>
      </c>
      <c r="CC22" s="143" t="e">
        <f t="shared" si="25"/>
        <v>#VALUE!</v>
      </c>
      <c r="CD22" s="166" t="e">
        <f t="shared" si="25"/>
        <v>#VALUE!</v>
      </c>
      <c r="CE22" s="167" t="e">
        <f t="shared" si="25"/>
        <v>#VALUE!</v>
      </c>
      <c r="CF22" s="143" t="e">
        <f t="shared" si="25"/>
        <v>#VALUE!</v>
      </c>
      <c r="CG22" s="166" t="e">
        <f t="shared" si="25"/>
        <v>#VALUE!</v>
      </c>
      <c r="CH22" s="167" t="e">
        <f t="shared" si="25"/>
        <v>#VALUE!</v>
      </c>
      <c r="CJ22" s="147" t="e">
        <f>BT22*'CT Market Penetration Worksheet'!$L$10</f>
        <v>#VALUE!</v>
      </c>
      <c r="CK22" s="148" t="e">
        <f>BU22*'CT Market Penetration Worksheet'!$L$10</f>
        <v>#VALUE!</v>
      </c>
      <c r="CL22" s="148" t="e">
        <f>BV22*'CT Market Penetration Worksheet'!$L$10</f>
        <v>#VALUE!</v>
      </c>
      <c r="CM22" s="147" t="e">
        <f>BW22*'CT Market Penetration Worksheet'!$L$16</f>
        <v>#VALUE!</v>
      </c>
      <c r="CN22" s="148" t="e">
        <f>BX22*'CT Market Penetration Worksheet'!$L$16</f>
        <v>#VALUE!</v>
      </c>
      <c r="CO22" s="148" t="e">
        <f>BY22*'CT Market Penetration Worksheet'!$L$16</f>
        <v>#VALUE!</v>
      </c>
      <c r="CP22" s="147" t="e">
        <f>BZ22*'CT Market Penetration Worksheet'!$L$22</f>
        <v>#VALUE!</v>
      </c>
      <c r="CQ22" s="148" t="e">
        <f>CA22*'CT Market Penetration Worksheet'!$L$22</f>
        <v>#VALUE!</v>
      </c>
      <c r="CR22" s="148" t="e">
        <f>CB22*'CT Market Penetration Worksheet'!$L$22</f>
        <v>#VALUE!</v>
      </c>
      <c r="CS22" s="147" t="e">
        <f>CC22*'CT Market Penetration Worksheet'!$L$28</f>
        <v>#VALUE!</v>
      </c>
      <c r="CT22" s="148" t="e">
        <f>CD22*'CT Market Penetration Worksheet'!$L$28</f>
        <v>#VALUE!</v>
      </c>
      <c r="CU22" s="148" t="e">
        <f>CE22*'CT Market Penetration Worksheet'!$L$28</f>
        <v>#VALUE!</v>
      </c>
      <c r="CV22" s="147" t="e">
        <f t="shared" si="26"/>
        <v>#VALUE!</v>
      </c>
      <c r="CW22" s="168" t="e">
        <f t="shared" si="14"/>
        <v>#VALUE!</v>
      </c>
      <c r="CX22" s="169" t="e">
        <f t="shared" si="14"/>
        <v>#VALUE!</v>
      </c>
      <c r="CZ22" s="125" t="e">
        <f t="shared" si="27"/>
        <v>#VALUE!</v>
      </c>
      <c r="DA22" s="125" t="e">
        <f t="shared" si="28"/>
        <v>#VALUE!</v>
      </c>
      <c r="DB22" s="125" t="e">
        <f t="shared" si="15"/>
        <v>#VALUE!</v>
      </c>
      <c r="DC22" s="125" t="e">
        <f t="shared" si="15"/>
        <v>#VALUE!</v>
      </c>
      <c r="DD22" s="125" t="e">
        <f t="shared" si="15"/>
        <v>#VALUE!</v>
      </c>
      <c r="DF22" s="125" t="e">
        <f t="shared" si="29"/>
        <v>#VALUE!</v>
      </c>
      <c r="DG22" s="125" t="e">
        <f t="shared" si="16"/>
        <v>#VALUE!</v>
      </c>
      <c r="DH22" s="125" t="e">
        <f t="shared" si="16"/>
        <v>#VALUE!</v>
      </c>
      <c r="DI22" s="125" t="e">
        <f t="shared" si="16"/>
        <v>#VALUE!</v>
      </c>
      <c r="DJ22" s="125" t="e">
        <f t="shared" si="30"/>
        <v>#VALUE!</v>
      </c>
    </row>
    <row r="23" spans="1:114" s="124" customFormat="1" x14ac:dyDescent="0.35">
      <c r="A23" s="140">
        <v>2023</v>
      </c>
      <c r="B23" s="141">
        <f t="shared" si="17"/>
        <v>0</v>
      </c>
      <c r="C23" s="141">
        <f t="shared" si="17"/>
        <v>0</v>
      </c>
      <c r="D23" s="141">
        <f t="shared" si="18"/>
        <v>0</v>
      </c>
      <c r="E23" s="141">
        <f t="shared" si="17"/>
        <v>0</v>
      </c>
      <c r="F23" s="141">
        <f t="shared" si="17"/>
        <v>0</v>
      </c>
      <c r="G23" s="141">
        <f t="shared" si="19"/>
        <v>0</v>
      </c>
      <c r="H23" s="141">
        <f t="shared" si="17"/>
        <v>0</v>
      </c>
      <c r="I23" s="141">
        <f t="shared" si="17"/>
        <v>0</v>
      </c>
      <c r="J23" s="141">
        <f t="shared" si="20"/>
        <v>0</v>
      </c>
      <c r="K23" s="141">
        <f t="shared" si="17"/>
        <v>0</v>
      </c>
      <c r="L23" s="141">
        <f t="shared" si="17"/>
        <v>0</v>
      </c>
      <c r="M23" s="142">
        <f t="shared" si="21"/>
        <v>0</v>
      </c>
      <c r="N23" s="141">
        <f t="shared" si="17"/>
        <v>0</v>
      </c>
      <c r="O23" s="141">
        <f t="shared" si="17"/>
        <v>0</v>
      </c>
      <c r="P23" s="141">
        <f t="shared" si="22"/>
        <v>0</v>
      </c>
      <c r="Q23" s="143" t="e">
        <f t="shared" si="31"/>
        <v>#NUM!</v>
      </c>
      <c r="R23" s="145" t="e">
        <f t="shared" si="31"/>
        <v>#NUM!</v>
      </c>
      <c r="S23" s="145" t="e">
        <f t="shared" si="31"/>
        <v>#NUM!</v>
      </c>
      <c r="T23" s="145" t="e">
        <f t="shared" si="31"/>
        <v>#NUM!</v>
      </c>
      <c r="U23" s="145" t="e">
        <f t="shared" si="31"/>
        <v>#NUM!</v>
      </c>
      <c r="V23" s="145" t="e">
        <f t="shared" si="31"/>
        <v>#NUM!</v>
      </c>
      <c r="W23" s="143" t="e">
        <f t="shared" si="31"/>
        <v>#VALUE!</v>
      </c>
      <c r="X23" s="145" t="e">
        <f t="shared" si="31"/>
        <v>#VALUE!</v>
      </c>
      <c r="Y23" s="146" t="e">
        <f t="shared" si="31"/>
        <v>#VALUE!</v>
      </c>
      <c r="Z23" s="143" t="e">
        <f t="shared" si="31"/>
        <v>#NUM!</v>
      </c>
      <c r="AA23" s="145" t="e">
        <f t="shared" si="31"/>
        <v>#NUM!</v>
      </c>
      <c r="AB23" s="145" t="e">
        <f t="shared" si="31"/>
        <v>#NUM!</v>
      </c>
      <c r="AC23" s="145" t="e">
        <f t="shared" si="31"/>
        <v>#NUM!</v>
      </c>
      <c r="AD23" s="145" t="e">
        <f t="shared" si="31"/>
        <v>#NUM!</v>
      </c>
      <c r="AE23" s="145" t="e">
        <f t="shared" si="31"/>
        <v>#NUM!</v>
      </c>
      <c r="AF23" s="143" t="e">
        <f t="shared" si="31"/>
        <v>#VALUE!</v>
      </c>
      <c r="AG23" s="145" t="e">
        <f t="shared" si="2"/>
        <v>#VALUE!</v>
      </c>
      <c r="AH23" s="146" t="e">
        <f t="shared" si="33"/>
        <v>#VALUE!</v>
      </c>
      <c r="AI23" s="143" t="e">
        <f t="shared" si="33"/>
        <v>#NUM!</v>
      </c>
      <c r="AJ23" s="145" t="e">
        <f t="shared" si="33"/>
        <v>#NUM!</v>
      </c>
      <c r="AK23" s="145" t="e">
        <f t="shared" si="33"/>
        <v>#NUM!</v>
      </c>
      <c r="AL23" s="145" t="e">
        <f t="shared" si="33"/>
        <v>#NUM!</v>
      </c>
      <c r="AM23" s="145" t="e">
        <f t="shared" si="33"/>
        <v>#NUM!</v>
      </c>
      <c r="AN23" s="145" t="e">
        <f t="shared" si="33"/>
        <v>#NUM!</v>
      </c>
      <c r="AO23" s="143" t="e">
        <f t="shared" si="33"/>
        <v>#VALUE!</v>
      </c>
      <c r="AP23" s="145" t="e">
        <f t="shared" si="33"/>
        <v>#VALUE!</v>
      </c>
      <c r="AQ23" s="146" t="e">
        <f t="shared" si="33"/>
        <v>#VALUE!</v>
      </c>
      <c r="AR23" s="143" t="e">
        <f t="shared" si="24"/>
        <v>#NUM!</v>
      </c>
      <c r="AS23" s="145" t="e">
        <f t="shared" si="4"/>
        <v>#NUM!</v>
      </c>
      <c r="AT23" s="145" t="e">
        <f t="shared" si="4"/>
        <v>#NUM!</v>
      </c>
      <c r="AU23" s="145" t="e">
        <f t="shared" si="5"/>
        <v>#NUM!</v>
      </c>
      <c r="AV23" s="145" t="e">
        <f t="shared" si="5"/>
        <v>#NUM!</v>
      </c>
      <c r="AW23" s="145" t="e">
        <f t="shared" si="5"/>
        <v>#NUM!</v>
      </c>
      <c r="AX23" s="143" t="e">
        <f t="shared" si="6"/>
        <v>#VALUE!</v>
      </c>
      <c r="AY23" s="145" t="e">
        <f t="shared" si="6"/>
        <v>#VALUE!</v>
      </c>
      <c r="AZ23" s="146" t="e">
        <f t="shared" si="6"/>
        <v>#VALUE!</v>
      </c>
      <c r="BA23" s="143" t="e">
        <f t="shared" si="7"/>
        <v>#NUM!</v>
      </c>
      <c r="BB23" s="145" t="e">
        <f t="shared" si="7"/>
        <v>#NUM!</v>
      </c>
      <c r="BC23" s="145" t="e">
        <f t="shared" si="7"/>
        <v>#NUM!</v>
      </c>
      <c r="BD23" s="145" t="e">
        <f t="shared" si="8"/>
        <v>#NUM!</v>
      </c>
      <c r="BE23" s="145" t="e">
        <f t="shared" si="8"/>
        <v>#NUM!</v>
      </c>
      <c r="BF23" s="145" t="e">
        <f t="shared" si="8"/>
        <v>#NUM!</v>
      </c>
      <c r="BG23" s="143" t="e">
        <f t="shared" si="9"/>
        <v>#VALUE!</v>
      </c>
      <c r="BH23" s="145" t="e">
        <f t="shared" si="9"/>
        <v>#VALUE!</v>
      </c>
      <c r="BI23" s="146" t="e">
        <f t="shared" si="9"/>
        <v>#VALUE!</v>
      </c>
      <c r="BJ23" s="143" t="e">
        <f t="shared" si="10"/>
        <v>#NUM!</v>
      </c>
      <c r="BK23" s="145" t="e">
        <f t="shared" si="10"/>
        <v>#NUM!</v>
      </c>
      <c r="BL23" s="145" t="e">
        <f t="shared" si="10"/>
        <v>#NUM!</v>
      </c>
      <c r="BM23" s="145" t="e">
        <f t="shared" si="11"/>
        <v>#NUM!</v>
      </c>
      <c r="BN23" s="145" t="e">
        <f t="shared" si="11"/>
        <v>#NUM!</v>
      </c>
      <c r="BO23" s="145" t="e">
        <f t="shared" si="11"/>
        <v>#NUM!</v>
      </c>
      <c r="BP23" s="143" t="e">
        <f t="shared" si="12"/>
        <v>#VALUE!</v>
      </c>
      <c r="BQ23" s="145" t="e">
        <f t="shared" si="12"/>
        <v>#VALUE!</v>
      </c>
      <c r="BR23" s="146" t="e">
        <f t="shared" si="12"/>
        <v>#VALUE!</v>
      </c>
      <c r="BT23" s="143" t="e">
        <f t="shared" si="25"/>
        <v>#VALUE!</v>
      </c>
      <c r="BU23" s="166" t="e">
        <f t="shared" si="25"/>
        <v>#VALUE!</v>
      </c>
      <c r="BV23" s="143" t="e">
        <f t="shared" si="25"/>
        <v>#VALUE!</v>
      </c>
      <c r="BW23" s="143" t="e">
        <f t="shared" si="25"/>
        <v>#VALUE!</v>
      </c>
      <c r="BX23" s="166" t="e">
        <f t="shared" si="25"/>
        <v>#VALUE!</v>
      </c>
      <c r="BY23" s="143" t="e">
        <f t="shared" si="25"/>
        <v>#VALUE!</v>
      </c>
      <c r="BZ23" s="143" t="e">
        <f t="shared" si="25"/>
        <v>#VALUE!</v>
      </c>
      <c r="CA23" s="166" t="e">
        <f t="shared" si="25"/>
        <v>#VALUE!</v>
      </c>
      <c r="CB23" s="143" t="e">
        <f t="shared" si="25"/>
        <v>#VALUE!</v>
      </c>
      <c r="CC23" s="143" t="e">
        <f t="shared" si="25"/>
        <v>#VALUE!</v>
      </c>
      <c r="CD23" s="166" t="e">
        <f t="shared" si="25"/>
        <v>#VALUE!</v>
      </c>
      <c r="CE23" s="167" t="e">
        <f t="shared" si="25"/>
        <v>#VALUE!</v>
      </c>
      <c r="CF23" s="143" t="e">
        <f t="shared" si="25"/>
        <v>#VALUE!</v>
      </c>
      <c r="CG23" s="166" t="e">
        <f t="shared" si="25"/>
        <v>#VALUE!</v>
      </c>
      <c r="CH23" s="167" t="e">
        <f t="shared" si="25"/>
        <v>#VALUE!</v>
      </c>
      <c r="CJ23" s="147" t="e">
        <f>BT23*'CT Market Penetration Worksheet'!$L$10</f>
        <v>#VALUE!</v>
      </c>
      <c r="CK23" s="148" t="e">
        <f>BU23*'CT Market Penetration Worksheet'!$L$10</f>
        <v>#VALUE!</v>
      </c>
      <c r="CL23" s="148" t="e">
        <f>BV23*'CT Market Penetration Worksheet'!$L$10</f>
        <v>#VALUE!</v>
      </c>
      <c r="CM23" s="147" t="e">
        <f>BW23*'CT Market Penetration Worksheet'!$L$16</f>
        <v>#VALUE!</v>
      </c>
      <c r="CN23" s="148" t="e">
        <f>BX23*'CT Market Penetration Worksheet'!$L$16</f>
        <v>#VALUE!</v>
      </c>
      <c r="CO23" s="148" t="e">
        <f>BY23*'CT Market Penetration Worksheet'!$L$16</f>
        <v>#VALUE!</v>
      </c>
      <c r="CP23" s="147" t="e">
        <f>BZ23*'CT Market Penetration Worksheet'!$L$22</f>
        <v>#VALUE!</v>
      </c>
      <c r="CQ23" s="148" t="e">
        <f>CA23*'CT Market Penetration Worksheet'!$L$22</f>
        <v>#VALUE!</v>
      </c>
      <c r="CR23" s="148" t="e">
        <f>CB23*'CT Market Penetration Worksheet'!$L$22</f>
        <v>#VALUE!</v>
      </c>
      <c r="CS23" s="147" t="e">
        <f>CC23*'CT Market Penetration Worksheet'!$L$28</f>
        <v>#VALUE!</v>
      </c>
      <c r="CT23" s="148" t="e">
        <f>CD23*'CT Market Penetration Worksheet'!$L$28</f>
        <v>#VALUE!</v>
      </c>
      <c r="CU23" s="148" t="e">
        <f>CE23*'CT Market Penetration Worksheet'!$L$28</f>
        <v>#VALUE!</v>
      </c>
      <c r="CV23" s="147" t="e">
        <f t="shared" si="26"/>
        <v>#VALUE!</v>
      </c>
      <c r="CW23" s="168" t="e">
        <f t="shared" si="14"/>
        <v>#VALUE!</v>
      </c>
      <c r="CX23" s="169" t="e">
        <f t="shared" si="14"/>
        <v>#VALUE!</v>
      </c>
      <c r="CZ23" s="125" t="e">
        <f t="shared" si="27"/>
        <v>#VALUE!</v>
      </c>
      <c r="DA23" s="125" t="e">
        <f t="shared" si="28"/>
        <v>#VALUE!</v>
      </c>
      <c r="DB23" s="125" t="e">
        <f t="shared" si="15"/>
        <v>#VALUE!</v>
      </c>
      <c r="DC23" s="125" t="e">
        <f t="shared" si="15"/>
        <v>#VALUE!</v>
      </c>
      <c r="DD23" s="125" t="e">
        <f t="shared" si="15"/>
        <v>#VALUE!</v>
      </c>
      <c r="DF23" s="125" t="e">
        <f t="shared" si="29"/>
        <v>#VALUE!</v>
      </c>
      <c r="DG23" s="125" t="e">
        <f t="shared" si="16"/>
        <v>#VALUE!</v>
      </c>
      <c r="DH23" s="125" t="e">
        <f t="shared" si="16"/>
        <v>#VALUE!</v>
      </c>
      <c r="DI23" s="125" t="e">
        <f t="shared" si="16"/>
        <v>#VALUE!</v>
      </c>
      <c r="DJ23" s="125" t="e">
        <f t="shared" si="30"/>
        <v>#VALUE!</v>
      </c>
    </row>
    <row r="24" spans="1:114" s="124" customFormat="1" x14ac:dyDescent="0.35">
      <c r="A24" s="140">
        <v>2024</v>
      </c>
      <c r="B24" s="141">
        <f t="shared" si="17"/>
        <v>0</v>
      </c>
      <c r="C24" s="141">
        <f t="shared" si="17"/>
        <v>0</v>
      </c>
      <c r="D24" s="141">
        <f t="shared" si="18"/>
        <v>0</v>
      </c>
      <c r="E24" s="141">
        <f t="shared" si="17"/>
        <v>0</v>
      </c>
      <c r="F24" s="141">
        <f t="shared" si="17"/>
        <v>0</v>
      </c>
      <c r="G24" s="141">
        <f t="shared" si="19"/>
        <v>0</v>
      </c>
      <c r="H24" s="141">
        <f t="shared" si="17"/>
        <v>0</v>
      </c>
      <c r="I24" s="141">
        <f t="shared" si="17"/>
        <v>0</v>
      </c>
      <c r="J24" s="141">
        <f t="shared" si="20"/>
        <v>0</v>
      </c>
      <c r="K24" s="141">
        <f t="shared" si="17"/>
        <v>0</v>
      </c>
      <c r="L24" s="141">
        <f t="shared" si="17"/>
        <v>0</v>
      </c>
      <c r="M24" s="142">
        <f t="shared" si="21"/>
        <v>0</v>
      </c>
      <c r="N24" s="141">
        <f t="shared" si="17"/>
        <v>0</v>
      </c>
      <c r="O24" s="141">
        <f t="shared" si="17"/>
        <v>0</v>
      </c>
      <c r="P24" s="141">
        <f t="shared" si="22"/>
        <v>0</v>
      </c>
      <c r="Q24" s="143" t="e">
        <f t="shared" si="31"/>
        <v>#NUM!</v>
      </c>
      <c r="R24" s="145" t="e">
        <f t="shared" si="31"/>
        <v>#NUM!</v>
      </c>
      <c r="S24" s="145" t="e">
        <f t="shared" si="31"/>
        <v>#NUM!</v>
      </c>
      <c r="T24" s="145" t="e">
        <f t="shared" si="31"/>
        <v>#NUM!</v>
      </c>
      <c r="U24" s="145" t="e">
        <f t="shared" si="31"/>
        <v>#NUM!</v>
      </c>
      <c r="V24" s="145" t="e">
        <f t="shared" si="31"/>
        <v>#NUM!</v>
      </c>
      <c r="W24" s="143" t="e">
        <f t="shared" si="31"/>
        <v>#VALUE!</v>
      </c>
      <c r="X24" s="145" t="e">
        <f t="shared" si="31"/>
        <v>#VALUE!</v>
      </c>
      <c r="Y24" s="146" t="e">
        <f t="shared" si="31"/>
        <v>#VALUE!</v>
      </c>
      <c r="Z24" s="143" t="e">
        <f t="shared" si="31"/>
        <v>#NUM!</v>
      </c>
      <c r="AA24" s="145" t="e">
        <f t="shared" si="31"/>
        <v>#NUM!</v>
      </c>
      <c r="AB24" s="145" t="e">
        <f t="shared" si="31"/>
        <v>#NUM!</v>
      </c>
      <c r="AC24" s="145" t="e">
        <f t="shared" si="31"/>
        <v>#NUM!</v>
      </c>
      <c r="AD24" s="145" t="e">
        <f t="shared" si="31"/>
        <v>#NUM!</v>
      </c>
      <c r="AE24" s="145" t="e">
        <f t="shared" si="31"/>
        <v>#NUM!</v>
      </c>
      <c r="AF24" s="143" t="e">
        <f t="shared" si="31"/>
        <v>#VALUE!</v>
      </c>
      <c r="AG24" s="145" t="e">
        <f t="shared" si="2"/>
        <v>#VALUE!</v>
      </c>
      <c r="AH24" s="146" t="e">
        <f t="shared" si="33"/>
        <v>#VALUE!</v>
      </c>
      <c r="AI24" s="143" t="e">
        <f t="shared" si="33"/>
        <v>#NUM!</v>
      </c>
      <c r="AJ24" s="145" t="e">
        <f t="shared" si="33"/>
        <v>#NUM!</v>
      </c>
      <c r="AK24" s="145" t="e">
        <f t="shared" si="33"/>
        <v>#NUM!</v>
      </c>
      <c r="AL24" s="145" t="e">
        <f t="shared" si="33"/>
        <v>#NUM!</v>
      </c>
      <c r="AM24" s="145" t="e">
        <f t="shared" si="33"/>
        <v>#NUM!</v>
      </c>
      <c r="AN24" s="145" t="e">
        <f t="shared" si="33"/>
        <v>#NUM!</v>
      </c>
      <c r="AO24" s="143" t="e">
        <f t="shared" si="33"/>
        <v>#VALUE!</v>
      </c>
      <c r="AP24" s="145" t="e">
        <f t="shared" si="33"/>
        <v>#VALUE!</v>
      </c>
      <c r="AQ24" s="146" t="e">
        <f t="shared" si="33"/>
        <v>#VALUE!</v>
      </c>
      <c r="AR24" s="143" t="e">
        <f t="shared" si="24"/>
        <v>#NUM!</v>
      </c>
      <c r="AS24" s="145" t="e">
        <f t="shared" si="4"/>
        <v>#NUM!</v>
      </c>
      <c r="AT24" s="145" t="e">
        <f t="shared" si="4"/>
        <v>#NUM!</v>
      </c>
      <c r="AU24" s="145" t="e">
        <f t="shared" si="5"/>
        <v>#NUM!</v>
      </c>
      <c r="AV24" s="145" t="e">
        <f t="shared" si="5"/>
        <v>#NUM!</v>
      </c>
      <c r="AW24" s="145" t="e">
        <f t="shared" si="5"/>
        <v>#NUM!</v>
      </c>
      <c r="AX24" s="143" t="e">
        <f t="shared" si="6"/>
        <v>#VALUE!</v>
      </c>
      <c r="AY24" s="145" t="e">
        <f t="shared" si="6"/>
        <v>#VALUE!</v>
      </c>
      <c r="AZ24" s="146" t="e">
        <f t="shared" si="6"/>
        <v>#VALUE!</v>
      </c>
      <c r="BA24" s="143" t="e">
        <f t="shared" si="7"/>
        <v>#NUM!</v>
      </c>
      <c r="BB24" s="145" t="e">
        <f t="shared" si="7"/>
        <v>#NUM!</v>
      </c>
      <c r="BC24" s="145" t="e">
        <f t="shared" si="7"/>
        <v>#NUM!</v>
      </c>
      <c r="BD24" s="145" t="e">
        <f t="shared" si="8"/>
        <v>#NUM!</v>
      </c>
      <c r="BE24" s="145" t="e">
        <f t="shared" si="8"/>
        <v>#NUM!</v>
      </c>
      <c r="BF24" s="145" t="e">
        <f t="shared" si="8"/>
        <v>#NUM!</v>
      </c>
      <c r="BG24" s="143" t="e">
        <f t="shared" si="9"/>
        <v>#VALUE!</v>
      </c>
      <c r="BH24" s="145" t="e">
        <f t="shared" si="9"/>
        <v>#VALUE!</v>
      </c>
      <c r="BI24" s="146" t="e">
        <f t="shared" si="9"/>
        <v>#VALUE!</v>
      </c>
      <c r="BJ24" s="143" t="e">
        <f t="shared" si="10"/>
        <v>#NUM!</v>
      </c>
      <c r="BK24" s="145" t="e">
        <f t="shared" si="10"/>
        <v>#NUM!</v>
      </c>
      <c r="BL24" s="145" t="e">
        <f t="shared" si="10"/>
        <v>#NUM!</v>
      </c>
      <c r="BM24" s="145" t="e">
        <f t="shared" si="11"/>
        <v>#NUM!</v>
      </c>
      <c r="BN24" s="145" t="e">
        <f t="shared" si="11"/>
        <v>#NUM!</v>
      </c>
      <c r="BO24" s="145" t="e">
        <f t="shared" si="11"/>
        <v>#NUM!</v>
      </c>
      <c r="BP24" s="143" t="e">
        <f t="shared" si="12"/>
        <v>#VALUE!</v>
      </c>
      <c r="BQ24" s="145" t="e">
        <f t="shared" si="12"/>
        <v>#VALUE!</v>
      </c>
      <c r="BR24" s="146" t="e">
        <f t="shared" si="12"/>
        <v>#VALUE!</v>
      </c>
      <c r="BT24" s="143" t="e">
        <f t="shared" si="25"/>
        <v>#VALUE!</v>
      </c>
      <c r="BU24" s="166" t="e">
        <f t="shared" si="25"/>
        <v>#VALUE!</v>
      </c>
      <c r="BV24" s="143" t="e">
        <f t="shared" si="25"/>
        <v>#VALUE!</v>
      </c>
      <c r="BW24" s="143" t="e">
        <f t="shared" si="25"/>
        <v>#VALUE!</v>
      </c>
      <c r="BX24" s="166" t="e">
        <f t="shared" si="25"/>
        <v>#VALUE!</v>
      </c>
      <c r="BY24" s="143" t="e">
        <f t="shared" si="25"/>
        <v>#VALUE!</v>
      </c>
      <c r="BZ24" s="143" t="e">
        <f t="shared" si="25"/>
        <v>#VALUE!</v>
      </c>
      <c r="CA24" s="166" t="e">
        <f t="shared" si="25"/>
        <v>#VALUE!</v>
      </c>
      <c r="CB24" s="143" t="e">
        <f t="shared" si="25"/>
        <v>#VALUE!</v>
      </c>
      <c r="CC24" s="143" t="e">
        <f t="shared" si="25"/>
        <v>#VALUE!</v>
      </c>
      <c r="CD24" s="166" t="e">
        <f t="shared" si="25"/>
        <v>#VALUE!</v>
      </c>
      <c r="CE24" s="167" t="e">
        <f t="shared" si="25"/>
        <v>#VALUE!</v>
      </c>
      <c r="CF24" s="143" t="e">
        <f t="shared" si="25"/>
        <v>#VALUE!</v>
      </c>
      <c r="CG24" s="166" t="e">
        <f t="shared" si="25"/>
        <v>#VALUE!</v>
      </c>
      <c r="CH24" s="167" t="e">
        <f t="shared" si="25"/>
        <v>#VALUE!</v>
      </c>
      <c r="CJ24" s="147" t="e">
        <f>BT24*'CT Market Penetration Worksheet'!$L$10</f>
        <v>#VALUE!</v>
      </c>
      <c r="CK24" s="148" t="e">
        <f>BU24*'CT Market Penetration Worksheet'!$L$10</f>
        <v>#VALUE!</v>
      </c>
      <c r="CL24" s="148" t="e">
        <f>BV24*'CT Market Penetration Worksheet'!$L$10</f>
        <v>#VALUE!</v>
      </c>
      <c r="CM24" s="147" t="e">
        <f>BW24*'CT Market Penetration Worksheet'!$L$16</f>
        <v>#VALUE!</v>
      </c>
      <c r="CN24" s="148" t="e">
        <f>BX24*'CT Market Penetration Worksheet'!$L$16</f>
        <v>#VALUE!</v>
      </c>
      <c r="CO24" s="148" t="e">
        <f>BY24*'CT Market Penetration Worksheet'!$L$16</f>
        <v>#VALUE!</v>
      </c>
      <c r="CP24" s="147" t="e">
        <f>BZ24*'CT Market Penetration Worksheet'!$L$22</f>
        <v>#VALUE!</v>
      </c>
      <c r="CQ24" s="148" t="e">
        <f>CA24*'CT Market Penetration Worksheet'!$L$22</f>
        <v>#VALUE!</v>
      </c>
      <c r="CR24" s="148" t="e">
        <f>CB24*'CT Market Penetration Worksheet'!$L$22</f>
        <v>#VALUE!</v>
      </c>
      <c r="CS24" s="147" t="e">
        <f>CC24*'CT Market Penetration Worksheet'!$L$28</f>
        <v>#VALUE!</v>
      </c>
      <c r="CT24" s="148" t="e">
        <f>CD24*'CT Market Penetration Worksheet'!$L$28</f>
        <v>#VALUE!</v>
      </c>
      <c r="CU24" s="148" t="e">
        <f>CE24*'CT Market Penetration Worksheet'!$L$28</f>
        <v>#VALUE!</v>
      </c>
      <c r="CV24" s="147" t="e">
        <f t="shared" si="26"/>
        <v>#VALUE!</v>
      </c>
      <c r="CW24" s="168" t="e">
        <f t="shared" si="14"/>
        <v>#VALUE!</v>
      </c>
      <c r="CX24" s="169" t="e">
        <f t="shared" si="14"/>
        <v>#VALUE!</v>
      </c>
      <c r="CZ24" s="125" t="e">
        <f t="shared" si="27"/>
        <v>#VALUE!</v>
      </c>
      <c r="DA24" s="125" t="e">
        <f t="shared" si="28"/>
        <v>#VALUE!</v>
      </c>
      <c r="DB24" s="125" t="e">
        <f t="shared" si="15"/>
        <v>#VALUE!</v>
      </c>
      <c r="DC24" s="125" t="e">
        <f t="shared" si="15"/>
        <v>#VALUE!</v>
      </c>
      <c r="DD24" s="125" t="e">
        <f t="shared" si="15"/>
        <v>#VALUE!</v>
      </c>
      <c r="DF24" s="125" t="e">
        <f t="shared" si="29"/>
        <v>#VALUE!</v>
      </c>
      <c r="DG24" s="125" t="e">
        <f t="shared" si="16"/>
        <v>#VALUE!</v>
      </c>
      <c r="DH24" s="125" t="e">
        <f t="shared" si="16"/>
        <v>#VALUE!</v>
      </c>
      <c r="DI24" s="125" t="e">
        <f t="shared" si="16"/>
        <v>#VALUE!</v>
      </c>
      <c r="DJ24" s="125" t="e">
        <f t="shared" si="30"/>
        <v>#VALUE!</v>
      </c>
    </row>
    <row r="25" spans="1:114" s="124" customFormat="1" x14ac:dyDescent="0.35">
      <c r="A25" s="140">
        <v>2025</v>
      </c>
      <c r="B25" s="141">
        <f t="shared" si="17"/>
        <v>0</v>
      </c>
      <c r="C25" s="141">
        <f t="shared" si="17"/>
        <v>0</v>
      </c>
      <c r="D25" s="141">
        <f t="shared" si="18"/>
        <v>0</v>
      </c>
      <c r="E25" s="141">
        <f t="shared" si="17"/>
        <v>0</v>
      </c>
      <c r="F25" s="141">
        <f t="shared" si="17"/>
        <v>0</v>
      </c>
      <c r="G25" s="141">
        <f t="shared" si="19"/>
        <v>0</v>
      </c>
      <c r="H25" s="141">
        <f t="shared" si="17"/>
        <v>0</v>
      </c>
      <c r="I25" s="141">
        <f t="shared" si="17"/>
        <v>0</v>
      </c>
      <c r="J25" s="141">
        <f t="shared" si="20"/>
        <v>0</v>
      </c>
      <c r="K25" s="141">
        <f t="shared" si="17"/>
        <v>0</v>
      </c>
      <c r="L25" s="141">
        <f t="shared" si="17"/>
        <v>0</v>
      </c>
      <c r="M25" s="142">
        <f t="shared" si="21"/>
        <v>0</v>
      </c>
      <c r="N25" s="141">
        <f t="shared" si="17"/>
        <v>0</v>
      </c>
      <c r="O25" s="141">
        <f t="shared" si="17"/>
        <v>0</v>
      </c>
      <c r="P25" s="141">
        <f t="shared" si="22"/>
        <v>0</v>
      </c>
      <c r="Q25" s="143" t="e">
        <f t="shared" si="31"/>
        <v>#NUM!</v>
      </c>
      <c r="R25" s="145" t="e">
        <f t="shared" si="31"/>
        <v>#NUM!</v>
      </c>
      <c r="S25" s="145" t="e">
        <f t="shared" si="31"/>
        <v>#NUM!</v>
      </c>
      <c r="T25" s="145" t="e">
        <f t="shared" si="31"/>
        <v>#NUM!</v>
      </c>
      <c r="U25" s="145" t="e">
        <f t="shared" si="31"/>
        <v>#NUM!</v>
      </c>
      <c r="V25" s="145" t="e">
        <f t="shared" si="31"/>
        <v>#NUM!</v>
      </c>
      <c r="W25" s="143" t="e">
        <f t="shared" si="31"/>
        <v>#VALUE!</v>
      </c>
      <c r="X25" s="145" t="e">
        <f t="shared" si="31"/>
        <v>#VALUE!</v>
      </c>
      <c r="Y25" s="146" t="e">
        <f t="shared" si="31"/>
        <v>#VALUE!</v>
      </c>
      <c r="Z25" s="143" t="e">
        <f t="shared" si="31"/>
        <v>#NUM!</v>
      </c>
      <c r="AA25" s="145" t="e">
        <f t="shared" si="31"/>
        <v>#NUM!</v>
      </c>
      <c r="AB25" s="145" t="e">
        <f t="shared" si="31"/>
        <v>#NUM!</v>
      </c>
      <c r="AC25" s="145" t="e">
        <f t="shared" si="31"/>
        <v>#NUM!</v>
      </c>
      <c r="AD25" s="145" t="e">
        <f t="shared" si="31"/>
        <v>#NUM!</v>
      </c>
      <c r="AE25" s="145" t="e">
        <f t="shared" si="31"/>
        <v>#NUM!</v>
      </c>
      <c r="AF25" s="143" t="e">
        <f t="shared" si="31"/>
        <v>#VALUE!</v>
      </c>
      <c r="AG25" s="145" t="e">
        <f t="shared" si="2"/>
        <v>#VALUE!</v>
      </c>
      <c r="AH25" s="146" t="e">
        <f t="shared" si="33"/>
        <v>#VALUE!</v>
      </c>
      <c r="AI25" s="143" t="e">
        <f t="shared" si="33"/>
        <v>#NUM!</v>
      </c>
      <c r="AJ25" s="145" t="e">
        <f t="shared" si="33"/>
        <v>#NUM!</v>
      </c>
      <c r="AK25" s="145" t="e">
        <f t="shared" si="33"/>
        <v>#NUM!</v>
      </c>
      <c r="AL25" s="145" t="e">
        <f t="shared" si="33"/>
        <v>#NUM!</v>
      </c>
      <c r="AM25" s="145" t="e">
        <f t="shared" si="33"/>
        <v>#NUM!</v>
      </c>
      <c r="AN25" s="145" t="e">
        <f t="shared" si="33"/>
        <v>#NUM!</v>
      </c>
      <c r="AO25" s="143" t="e">
        <f t="shared" si="33"/>
        <v>#VALUE!</v>
      </c>
      <c r="AP25" s="145" t="e">
        <f t="shared" si="33"/>
        <v>#VALUE!</v>
      </c>
      <c r="AQ25" s="146" t="e">
        <f t="shared" si="33"/>
        <v>#VALUE!</v>
      </c>
      <c r="AR25" s="143" t="e">
        <f t="shared" si="24"/>
        <v>#NUM!</v>
      </c>
      <c r="AS25" s="145" t="e">
        <f t="shared" si="4"/>
        <v>#NUM!</v>
      </c>
      <c r="AT25" s="145" t="e">
        <f t="shared" si="4"/>
        <v>#NUM!</v>
      </c>
      <c r="AU25" s="145" t="e">
        <f t="shared" si="5"/>
        <v>#NUM!</v>
      </c>
      <c r="AV25" s="145" t="e">
        <f t="shared" si="5"/>
        <v>#NUM!</v>
      </c>
      <c r="AW25" s="145" t="e">
        <f t="shared" si="5"/>
        <v>#NUM!</v>
      </c>
      <c r="AX25" s="143" t="e">
        <f t="shared" si="6"/>
        <v>#VALUE!</v>
      </c>
      <c r="AY25" s="145" t="e">
        <f t="shared" si="6"/>
        <v>#VALUE!</v>
      </c>
      <c r="AZ25" s="146" t="e">
        <f t="shared" si="6"/>
        <v>#VALUE!</v>
      </c>
      <c r="BA25" s="143" t="e">
        <f t="shared" si="7"/>
        <v>#NUM!</v>
      </c>
      <c r="BB25" s="145" t="e">
        <f t="shared" si="7"/>
        <v>#NUM!</v>
      </c>
      <c r="BC25" s="145" t="e">
        <f t="shared" si="7"/>
        <v>#NUM!</v>
      </c>
      <c r="BD25" s="145" t="e">
        <f t="shared" si="8"/>
        <v>#NUM!</v>
      </c>
      <c r="BE25" s="145" t="e">
        <f t="shared" si="8"/>
        <v>#NUM!</v>
      </c>
      <c r="BF25" s="145" t="e">
        <f t="shared" si="8"/>
        <v>#NUM!</v>
      </c>
      <c r="BG25" s="143" t="e">
        <f t="shared" si="9"/>
        <v>#VALUE!</v>
      </c>
      <c r="BH25" s="145" t="e">
        <f t="shared" si="9"/>
        <v>#VALUE!</v>
      </c>
      <c r="BI25" s="146" t="e">
        <f t="shared" si="9"/>
        <v>#VALUE!</v>
      </c>
      <c r="BJ25" s="143" t="e">
        <f t="shared" si="10"/>
        <v>#NUM!</v>
      </c>
      <c r="BK25" s="145" t="e">
        <f t="shared" si="10"/>
        <v>#NUM!</v>
      </c>
      <c r="BL25" s="145" t="e">
        <f t="shared" si="10"/>
        <v>#NUM!</v>
      </c>
      <c r="BM25" s="145" t="e">
        <f t="shared" si="11"/>
        <v>#NUM!</v>
      </c>
      <c r="BN25" s="145" t="e">
        <f t="shared" si="11"/>
        <v>#NUM!</v>
      </c>
      <c r="BO25" s="145" t="e">
        <f t="shared" si="11"/>
        <v>#NUM!</v>
      </c>
      <c r="BP25" s="143" t="e">
        <f t="shared" si="12"/>
        <v>#VALUE!</v>
      </c>
      <c r="BQ25" s="145" t="e">
        <f t="shared" si="12"/>
        <v>#VALUE!</v>
      </c>
      <c r="BR25" s="146" t="e">
        <f t="shared" si="12"/>
        <v>#VALUE!</v>
      </c>
      <c r="BT25" s="143" t="e">
        <f t="shared" si="25"/>
        <v>#VALUE!</v>
      </c>
      <c r="BU25" s="166" t="e">
        <f t="shared" si="25"/>
        <v>#VALUE!</v>
      </c>
      <c r="BV25" s="143" t="e">
        <f t="shared" si="25"/>
        <v>#VALUE!</v>
      </c>
      <c r="BW25" s="143" t="e">
        <f t="shared" si="25"/>
        <v>#VALUE!</v>
      </c>
      <c r="BX25" s="166" t="e">
        <f t="shared" si="25"/>
        <v>#VALUE!</v>
      </c>
      <c r="BY25" s="143" t="e">
        <f t="shared" si="25"/>
        <v>#VALUE!</v>
      </c>
      <c r="BZ25" s="143" t="e">
        <f t="shared" si="25"/>
        <v>#VALUE!</v>
      </c>
      <c r="CA25" s="166" t="e">
        <f t="shared" si="25"/>
        <v>#VALUE!</v>
      </c>
      <c r="CB25" s="143" t="e">
        <f t="shared" si="25"/>
        <v>#VALUE!</v>
      </c>
      <c r="CC25" s="143" t="e">
        <f t="shared" si="25"/>
        <v>#VALUE!</v>
      </c>
      <c r="CD25" s="166" t="e">
        <f t="shared" si="25"/>
        <v>#VALUE!</v>
      </c>
      <c r="CE25" s="167" t="e">
        <f t="shared" si="25"/>
        <v>#VALUE!</v>
      </c>
      <c r="CF25" s="143" t="e">
        <f t="shared" si="25"/>
        <v>#VALUE!</v>
      </c>
      <c r="CG25" s="166" t="e">
        <f t="shared" si="25"/>
        <v>#VALUE!</v>
      </c>
      <c r="CH25" s="167" t="e">
        <f t="shared" si="25"/>
        <v>#VALUE!</v>
      </c>
      <c r="CJ25" s="147" t="e">
        <f>BT25*'CT Market Penetration Worksheet'!$L$10</f>
        <v>#VALUE!</v>
      </c>
      <c r="CK25" s="148" t="e">
        <f>BU25*'CT Market Penetration Worksheet'!$L$10</f>
        <v>#VALUE!</v>
      </c>
      <c r="CL25" s="148" t="e">
        <f>BV25*'CT Market Penetration Worksheet'!$L$10</f>
        <v>#VALUE!</v>
      </c>
      <c r="CM25" s="147" t="e">
        <f>BW25*'CT Market Penetration Worksheet'!$L$16</f>
        <v>#VALUE!</v>
      </c>
      <c r="CN25" s="148" t="e">
        <f>BX25*'CT Market Penetration Worksheet'!$L$16</f>
        <v>#VALUE!</v>
      </c>
      <c r="CO25" s="148" t="e">
        <f>BY25*'CT Market Penetration Worksheet'!$L$16</f>
        <v>#VALUE!</v>
      </c>
      <c r="CP25" s="147" t="e">
        <f>BZ25*'CT Market Penetration Worksheet'!$L$22</f>
        <v>#VALUE!</v>
      </c>
      <c r="CQ25" s="148" t="e">
        <f>CA25*'CT Market Penetration Worksheet'!$L$22</f>
        <v>#VALUE!</v>
      </c>
      <c r="CR25" s="148" t="e">
        <f>CB25*'CT Market Penetration Worksheet'!$L$22</f>
        <v>#VALUE!</v>
      </c>
      <c r="CS25" s="147" t="e">
        <f>CC25*'CT Market Penetration Worksheet'!$L$28</f>
        <v>#VALUE!</v>
      </c>
      <c r="CT25" s="148" t="e">
        <f>CD25*'CT Market Penetration Worksheet'!$L$28</f>
        <v>#VALUE!</v>
      </c>
      <c r="CU25" s="148" t="e">
        <f>CE25*'CT Market Penetration Worksheet'!$L$28</f>
        <v>#VALUE!</v>
      </c>
      <c r="CV25" s="147" t="e">
        <f t="shared" si="26"/>
        <v>#VALUE!</v>
      </c>
      <c r="CW25" s="168" t="e">
        <f t="shared" si="14"/>
        <v>#VALUE!</v>
      </c>
      <c r="CX25" s="169" t="e">
        <f t="shared" si="14"/>
        <v>#VALUE!</v>
      </c>
      <c r="CZ25" s="125" t="e">
        <f t="shared" si="27"/>
        <v>#VALUE!</v>
      </c>
      <c r="DA25" s="125" t="e">
        <f t="shared" si="28"/>
        <v>#VALUE!</v>
      </c>
      <c r="DB25" s="125" t="e">
        <f t="shared" si="15"/>
        <v>#VALUE!</v>
      </c>
      <c r="DC25" s="125" t="e">
        <f t="shared" si="15"/>
        <v>#VALUE!</v>
      </c>
      <c r="DD25" s="125" t="e">
        <f t="shared" si="15"/>
        <v>#VALUE!</v>
      </c>
      <c r="DF25" s="125" t="e">
        <f t="shared" si="29"/>
        <v>#VALUE!</v>
      </c>
      <c r="DG25" s="125" t="e">
        <f t="shared" si="16"/>
        <v>#VALUE!</v>
      </c>
      <c r="DH25" s="125" t="e">
        <f t="shared" si="16"/>
        <v>#VALUE!</v>
      </c>
      <c r="DI25" s="125" t="e">
        <f t="shared" si="16"/>
        <v>#VALUE!</v>
      </c>
      <c r="DJ25" s="125" t="e">
        <f t="shared" si="30"/>
        <v>#VALUE!</v>
      </c>
    </row>
    <row r="26" spans="1:114" s="124" customFormat="1" x14ac:dyDescent="0.35">
      <c r="A26" s="140">
        <v>2026</v>
      </c>
      <c r="B26" s="141">
        <f t="shared" si="17"/>
        <v>0</v>
      </c>
      <c r="C26" s="141">
        <f t="shared" si="17"/>
        <v>0</v>
      </c>
      <c r="D26" s="141">
        <f t="shared" si="18"/>
        <v>0</v>
      </c>
      <c r="E26" s="141">
        <f t="shared" si="17"/>
        <v>0</v>
      </c>
      <c r="F26" s="141">
        <f t="shared" si="17"/>
        <v>0</v>
      </c>
      <c r="G26" s="141">
        <f t="shared" si="19"/>
        <v>0</v>
      </c>
      <c r="H26" s="141">
        <f t="shared" si="17"/>
        <v>0</v>
      </c>
      <c r="I26" s="141">
        <f t="shared" si="17"/>
        <v>0</v>
      </c>
      <c r="J26" s="141">
        <f t="shared" si="20"/>
        <v>0</v>
      </c>
      <c r="K26" s="141">
        <f t="shared" si="17"/>
        <v>0</v>
      </c>
      <c r="L26" s="141">
        <f t="shared" si="17"/>
        <v>0</v>
      </c>
      <c r="M26" s="142">
        <f t="shared" si="21"/>
        <v>0</v>
      </c>
      <c r="N26" s="141">
        <f t="shared" si="17"/>
        <v>0</v>
      </c>
      <c r="O26" s="141">
        <f t="shared" si="17"/>
        <v>0</v>
      </c>
      <c r="P26" s="141">
        <f t="shared" si="22"/>
        <v>0</v>
      </c>
      <c r="Q26" s="143" t="e">
        <f t="shared" si="31"/>
        <v>#NUM!</v>
      </c>
      <c r="R26" s="145" t="e">
        <f t="shared" si="31"/>
        <v>#NUM!</v>
      </c>
      <c r="S26" s="145" t="e">
        <f t="shared" si="31"/>
        <v>#NUM!</v>
      </c>
      <c r="T26" s="145" t="e">
        <f t="shared" si="31"/>
        <v>#NUM!</v>
      </c>
      <c r="U26" s="145" t="e">
        <f t="shared" si="31"/>
        <v>#NUM!</v>
      </c>
      <c r="V26" s="145" t="e">
        <f t="shared" si="31"/>
        <v>#NUM!</v>
      </c>
      <c r="W26" s="143" t="e">
        <f t="shared" si="31"/>
        <v>#VALUE!</v>
      </c>
      <c r="X26" s="145" t="e">
        <f t="shared" si="31"/>
        <v>#VALUE!</v>
      </c>
      <c r="Y26" s="146" t="e">
        <f t="shared" si="31"/>
        <v>#VALUE!</v>
      </c>
      <c r="Z26" s="143" t="e">
        <f t="shared" si="31"/>
        <v>#NUM!</v>
      </c>
      <c r="AA26" s="145" t="e">
        <f t="shared" si="31"/>
        <v>#NUM!</v>
      </c>
      <c r="AB26" s="145" t="e">
        <f t="shared" si="31"/>
        <v>#NUM!</v>
      </c>
      <c r="AC26" s="145" t="e">
        <f t="shared" si="31"/>
        <v>#NUM!</v>
      </c>
      <c r="AD26" s="145" t="e">
        <f t="shared" si="31"/>
        <v>#NUM!</v>
      </c>
      <c r="AE26" s="145" t="e">
        <f t="shared" si="31"/>
        <v>#NUM!</v>
      </c>
      <c r="AF26" s="143" t="e">
        <f t="shared" si="31"/>
        <v>#VALUE!</v>
      </c>
      <c r="AG26" s="145" t="e">
        <f t="shared" ref="AG26:AQ27" si="34">(AG$6+((AG$5-AG$6)/(1+EXP((($A26-AG$8)/AG$7)))))*$B26</f>
        <v>#VALUE!</v>
      </c>
      <c r="AH26" s="146" t="e">
        <f t="shared" si="34"/>
        <v>#VALUE!</v>
      </c>
      <c r="AI26" s="143" t="e">
        <f t="shared" si="34"/>
        <v>#NUM!</v>
      </c>
      <c r="AJ26" s="145" t="e">
        <f t="shared" si="34"/>
        <v>#NUM!</v>
      </c>
      <c r="AK26" s="145" t="e">
        <f t="shared" si="34"/>
        <v>#NUM!</v>
      </c>
      <c r="AL26" s="145" t="e">
        <f t="shared" si="34"/>
        <v>#NUM!</v>
      </c>
      <c r="AM26" s="145" t="e">
        <f t="shared" si="34"/>
        <v>#NUM!</v>
      </c>
      <c r="AN26" s="145" t="e">
        <f t="shared" si="34"/>
        <v>#NUM!</v>
      </c>
      <c r="AO26" s="143" t="e">
        <f t="shared" si="34"/>
        <v>#VALUE!</v>
      </c>
      <c r="AP26" s="145" t="e">
        <f t="shared" si="34"/>
        <v>#VALUE!</v>
      </c>
      <c r="AQ26" s="146" t="e">
        <f t="shared" si="34"/>
        <v>#VALUE!</v>
      </c>
      <c r="AR26" s="143" t="e">
        <f t="shared" si="24"/>
        <v>#NUM!</v>
      </c>
      <c r="AS26" s="145" t="e">
        <f t="shared" si="4"/>
        <v>#NUM!</v>
      </c>
      <c r="AT26" s="145" t="e">
        <f t="shared" si="4"/>
        <v>#NUM!</v>
      </c>
      <c r="AU26" s="145" t="e">
        <f t="shared" si="5"/>
        <v>#NUM!</v>
      </c>
      <c r="AV26" s="145" t="e">
        <f t="shared" si="5"/>
        <v>#NUM!</v>
      </c>
      <c r="AW26" s="145" t="e">
        <f t="shared" si="5"/>
        <v>#NUM!</v>
      </c>
      <c r="AX26" s="143" t="e">
        <f t="shared" si="6"/>
        <v>#VALUE!</v>
      </c>
      <c r="AY26" s="145" t="e">
        <f t="shared" si="6"/>
        <v>#VALUE!</v>
      </c>
      <c r="AZ26" s="146" t="e">
        <f t="shared" si="6"/>
        <v>#VALUE!</v>
      </c>
      <c r="BA26" s="143" t="e">
        <f t="shared" si="7"/>
        <v>#NUM!</v>
      </c>
      <c r="BB26" s="145" t="e">
        <f t="shared" si="7"/>
        <v>#NUM!</v>
      </c>
      <c r="BC26" s="145" t="e">
        <f t="shared" si="7"/>
        <v>#NUM!</v>
      </c>
      <c r="BD26" s="145" t="e">
        <f t="shared" si="8"/>
        <v>#NUM!</v>
      </c>
      <c r="BE26" s="145" t="e">
        <f t="shared" si="8"/>
        <v>#NUM!</v>
      </c>
      <c r="BF26" s="145" t="e">
        <f t="shared" si="8"/>
        <v>#NUM!</v>
      </c>
      <c r="BG26" s="143" t="e">
        <f t="shared" si="9"/>
        <v>#VALUE!</v>
      </c>
      <c r="BH26" s="145" t="e">
        <f t="shared" si="9"/>
        <v>#VALUE!</v>
      </c>
      <c r="BI26" s="146" t="e">
        <f t="shared" si="9"/>
        <v>#VALUE!</v>
      </c>
      <c r="BJ26" s="143" t="e">
        <f t="shared" si="10"/>
        <v>#NUM!</v>
      </c>
      <c r="BK26" s="145" t="e">
        <f t="shared" si="10"/>
        <v>#NUM!</v>
      </c>
      <c r="BL26" s="145" t="e">
        <f t="shared" si="10"/>
        <v>#NUM!</v>
      </c>
      <c r="BM26" s="145" t="e">
        <f t="shared" si="11"/>
        <v>#NUM!</v>
      </c>
      <c r="BN26" s="145" t="e">
        <f t="shared" si="11"/>
        <v>#NUM!</v>
      </c>
      <c r="BO26" s="145" t="e">
        <f t="shared" si="11"/>
        <v>#NUM!</v>
      </c>
      <c r="BP26" s="143" t="e">
        <f t="shared" si="12"/>
        <v>#VALUE!</v>
      </c>
      <c r="BQ26" s="145" t="e">
        <f t="shared" si="12"/>
        <v>#VALUE!</v>
      </c>
      <c r="BR26" s="146" t="e">
        <f t="shared" si="12"/>
        <v>#VALUE!</v>
      </c>
      <c r="BT26" s="143" t="e">
        <f t="shared" si="25"/>
        <v>#VALUE!</v>
      </c>
      <c r="BU26" s="166" t="e">
        <f t="shared" si="25"/>
        <v>#VALUE!</v>
      </c>
      <c r="BV26" s="143" t="e">
        <f t="shared" si="25"/>
        <v>#VALUE!</v>
      </c>
      <c r="BW26" s="143" t="e">
        <f t="shared" si="25"/>
        <v>#VALUE!</v>
      </c>
      <c r="BX26" s="166" t="e">
        <f t="shared" si="25"/>
        <v>#VALUE!</v>
      </c>
      <c r="BY26" s="143" t="e">
        <f t="shared" si="25"/>
        <v>#VALUE!</v>
      </c>
      <c r="BZ26" s="143" t="e">
        <f t="shared" si="25"/>
        <v>#VALUE!</v>
      </c>
      <c r="CA26" s="166" t="e">
        <f t="shared" si="25"/>
        <v>#VALUE!</v>
      </c>
      <c r="CB26" s="143" t="e">
        <f t="shared" si="25"/>
        <v>#VALUE!</v>
      </c>
      <c r="CC26" s="143" t="e">
        <f t="shared" si="25"/>
        <v>#VALUE!</v>
      </c>
      <c r="CD26" s="166" t="e">
        <f t="shared" si="25"/>
        <v>#VALUE!</v>
      </c>
      <c r="CE26" s="167" t="e">
        <f t="shared" si="25"/>
        <v>#VALUE!</v>
      </c>
      <c r="CF26" s="143" t="e">
        <f t="shared" si="25"/>
        <v>#VALUE!</v>
      </c>
      <c r="CG26" s="166" t="e">
        <f t="shared" si="25"/>
        <v>#VALUE!</v>
      </c>
      <c r="CH26" s="167" t="e">
        <f t="shared" si="25"/>
        <v>#VALUE!</v>
      </c>
      <c r="CJ26" s="147" t="e">
        <f>BT26*'CT Market Penetration Worksheet'!$L$10</f>
        <v>#VALUE!</v>
      </c>
      <c r="CK26" s="148" t="e">
        <f>BU26*'CT Market Penetration Worksheet'!$L$10</f>
        <v>#VALUE!</v>
      </c>
      <c r="CL26" s="148" t="e">
        <f>BV26*'CT Market Penetration Worksheet'!$L$10</f>
        <v>#VALUE!</v>
      </c>
      <c r="CM26" s="147" t="e">
        <f>BW26*'CT Market Penetration Worksheet'!$L$16</f>
        <v>#VALUE!</v>
      </c>
      <c r="CN26" s="148" t="e">
        <f>BX26*'CT Market Penetration Worksheet'!$L$16</f>
        <v>#VALUE!</v>
      </c>
      <c r="CO26" s="148" t="e">
        <f>BY26*'CT Market Penetration Worksheet'!$L$16</f>
        <v>#VALUE!</v>
      </c>
      <c r="CP26" s="147" t="e">
        <f>BZ26*'CT Market Penetration Worksheet'!$L$22</f>
        <v>#VALUE!</v>
      </c>
      <c r="CQ26" s="148" t="e">
        <f>CA26*'CT Market Penetration Worksheet'!$L$22</f>
        <v>#VALUE!</v>
      </c>
      <c r="CR26" s="148" t="e">
        <f>CB26*'CT Market Penetration Worksheet'!$L$22</f>
        <v>#VALUE!</v>
      </c>
      <c r="CS26" s="147" t="e">
        <f>CC26*'CT Market Penetration Worksheet'!$L$28</f>
        <v>#VALUE!</v>
      </c>
      <c r="CT26" s="148" t="e">
        <f>CD26*'CT Market Penetration Worksheet'!$L$28</f>
        <v>#VALUE!</v>
      </c>
      <c r="CU26" s="148" t="e">
        <f>CE26*'CT Market Penetration Worksheet'!$L$28</f>
        <v>#VALUE!</v>
      </c>
      <c r="CV26" s="147" t="e">
        <f t="shared" si="26"/>
        <v>#VALUE!</v>
      </c>
      <c r="CW26" s="168" t="e">
        <f t="shared" si="26"/>
        <v>#VALUE!</v>
      </c>
      <c r="CX26" s="169" t="e">
        <f t="shared" si="26"/>
        <v>#VALUE!</v>
      </c>
      <c r="CZ26" s="125" t="e">
        <f t="shared" si="27"/>
        <v>#VALUE!</v>
      </c>
      <c r="DA26" s="125" t="e">
        <f t="shared" si="28"/>
        <v>#VALUE!</v>
      </c>
      <c r="DB26" s="125" t="e">
        <f t="shared" si="28"/>
        <v>#VALUE!</v>
      </c>
      <c r="DC26" s="125" t="e">
        <f t="shared" si="28"/>
        <v>#VALUE!</v>
      </c>
      <c r="DD26" s="125" t="e">
        <f t="shared" si="28"/>
        <v>#VALUE!</v>
      </c>
      <c r="DF26" s="125" t="e">
        <f t="shared" si="29"/>
        <v>#VALUE!</v>
      </c>
      <c r="DG26" s="125" t="e">
        <f t="shared" si="29"/>
        <v>#VALUE!</v>
      </c>
      <c r="DH26" s="125" t="e">
        <f t="shared" si="29"/>
        <v>#VALUE!</v>
      </c>
      <c r="DI26" s="125" t="e">
        <f t="shared" si="29"/>
        <v>#VALUE!</v>
      </c>
      <c r="DJ26" s="125" t="e">
        <f t="shared" si="30"/>
        <v>#VALUE!</v>
      </c>
    </row>
    <row r="27" spans="1:114" s="124" customFormat="1" x14ac:dyDescent="0.35">
      <c r="A27" s="140">
        <v>2027</v>
      </c>
      <c r="B27" s="141">
        <f t="shared" si="17"/>
        <v>0</v>
      </c>
      <c r="C27" s="141">
        <f t="shared" si="17"/>
        <v>0</v>
      </c>
      <c r="D27" s="141">
        <f t="shared" si="18"/>
        <v>0</v>
      </c>
      <c r="E27" s="141">
        <f t="shared" si="17"/>
        <v>0</v>
      </c>
      <c r="F27" s="141">
        <f t="shared" si="17"/>
        <v>0</v>
      </c>
      <c r="G27" s="141">
        <f t="shared" si="19"/>
        <v>0</v>
      </c>
      <c r="H27" s="141">
        <f t="shared" si="17"/>
        <v>0</v>
      </c>
      <c r="I27" s="141">
        <f t="shared" si="17"/>
        <v>0</v>
      </c>
      <c r="J27" s="141">
        <f t="shared" si="20"/>
        <v>0</v>
      </c>
      <c r="K27" s="141">
        <f t="shared" si="17"/>
        <v>0</v>
      </c>
      <c r="L27" s="141">
        <f t="shared" si="17"/>
        <v>0</v>
      </c>
      <c r="M27" s="142">
        <f t="shared" si="21"/>
        <v>0</v>
      </c>
      <c r="N27" s="141">
        <f t="shared" si="17"/>
        <v>0</v>
      </c>
      <c r="O27" s="141">
        <f t="shared" si="17"/>
        <v>0</v>
      </c>
      <c r="P27" s="141">
        <f t="shared" si="22"/>
        <v>0</v>
      </c>
      <c r="Q27" s="143" t="e">
        <f t="shared" si="31"/>
        <v>#NUM!</v>
      </c>
      <c r="R27" s="145" t="e">
        <f t="shared" si="31"/>
        <v>#NUM!</v>
      </c>
      <c r="S27" s="145" t="e">
        <f t="shared" si="31"/>
        <v>#NUM!</v>
      </c>
      <c r="T27" s="145" t="e">
        <f t="shared" si="31"/>
        <v>#NUM!</v>
      </c>
      <c r="U27" s="145" t="e">
        <f t="shared" si="31"/>
        <v>#NUM!</v>
      </c>
      <c r="V27" s="145" t="e">
        <f t="shared" si="31"/>
        <v>#NUM!</v>
      </c>
      <c r="W27" s="143" t="e">
        <f t="shared" si="31"/>
        <v>#VALUE!</v>
      </c>
      <c r="X27" s="145" t="e">
        <f t="shared" si="31"/>
        <v>#VALUE!</v>
      </c>
      <c r="Y27" s="146" t="e">
        <f t="shared" si="31"/>
        <v>#VALUE!</v>
      </c>
      <c r="Z27" s="143" t="e">
        <f t="shared" si="31"/>
        <v>#NUM!</v>
      </c>
      <c r="AA27" s="145" t="e">
        <f t="shared" si="31"/>
        <v>#NUM!</v>
      </c>
      <c r="AB27" s="145" t="e">
        <f t="shared" si="31"/>
        <v>#NUM!</v>
      </c>
      <c r="AC27" s="145" t="e">
        <f t="shared" si="31"/>
        <v>#NUM!</v>
      </c>
      <c r="AD27" s="145" t="e">
        <f t="shared" si="31"/>
        <v>#NUM!</v>
      </c>
      <c r="AE27" s="145" t="e">
        <f t="shared" si="31"/>
        <v>#NUM!</v>
      </c>
      <c r="AF27" s="143" t="e">
        <f t="shared" si="31"/>
        <v>#VALUE!</v>
      </c>
      <c r="AG27" s="145" t="e">
        <f t="shared" si="34"/>
        <v>#VALUE!</v>
      </c>
      <c r="AH27" s="146" t="e">
        <f t="shared" si="34"/>
        <v>#VALUE!</v>
      </c>
      <c r="AI27" s="143" t="e">
        <f t="shared" si="34"/>
        <v>#NUM!</v>
      </c>
      <c r="AJ27" s="145" t="e">
        <f t="shared" si="34"/>
        <v>#NUM!</v>
      </c>
      <c r="AK27" s="145" t="e">
        <f t="shared" si="34"/>
        <v>#NUM!</v>
      </c>
      <c r="AL27" s="145" t="e">
        <f t="shared" si="34"/>
        <v>#NUM!</v>
      </c>
      <c r="AM27" s="145" t="e">
        <f t="shared" si="34"/>
        <v>#NUM!</v>
      </c>
      <c r="AN27" s="145" t="e">
        <f t="shared" si="34"/>
        <v>#NUM!</v>
      </c>
      <c r="AO27" s="143" t="e">
        <f t="shared" si="34"/>
        <v>#VALUE!</v>
      </c>
      <c r="AP27" s="145" t="e">
        <f t="shared" si="34"/>
        <v>#VALUE!</v>
      </c>
      <c r="AQ27" s="146" t="e">
        <f t="shared" si="34"/>
        <v>#VALUE!</v>
      </c>
      <c r="AR27" s="143" t="e">
        <f t="shared" si="24"/>
        <v>#NUM!</v>
      </c>
      <c r="AS27" s="145" t="e">
        <f t="shared" si="4"/>
        <v>#NUM!</v>
      </c>
      <c r="AT27" s="145" t="e">
        <f t="shared" si="4"/>
        <v>#NUM!</v>
      </c>
      <c r="AU27" s="145" t="e">
        <f t="shared" si="5"/>
        <v>#NUM!</v>
      </c>
      <c r="AV27" s="145" t="e">
        <f t="shared" si="5"/>
        <v>#NUM!</v>
      </c>
      <c r="AW27" s="145" t="e">
        <f t="shared" si="5"/>
        <v>#NUM!</v>
      </c>
      <c r="AX27" s="143" t="e">
        <f t="shared" si="6"/>
        <v>#VALUE!</v>
      </c>
      <c r="AY27" s="145" t="e">
        <f t="shared" si="6"/>
        <v>#VALUE!</v>
      </c>
      <c r="AZ27" s="146" t="e">
        <f t="shared" si="6"/>
        <v>#VALUE!</v>
      </c>
      <c r="BA27" s="143" t="e">
        <f t="shared" si="7"/>
        <v>#NUM!</v>
      </c>
      <c r="BB27" s="145" t="e">
        <f t="shared" si="7"/>
        <v>#NUM!</v>
      </c>
      <c r="BC27" s="145" t="e">
        <f t="shared" si="7"/>
        <v>#NUM!</v>
      </c>
      <c r="BD27" s="145" t="e">
        <f t="shared" si="8"/>
        <v>#NUM!</v>
      </c>
      <c r="BE27" s="145" t="e">
        <f t="shared" si="8"/>
        <v>#NUM!</v>
      </c>
      <c r="BF27" s="145" t="e">
        <f t="shared" si="8"/>
        <v>#NUM!</v>
      </c>
      <c r="BG27" s="143" t="e">
        <f t="shared" si="9"/>
        <v>#VALUE!</v>
      </c>
      <c r="BH27" s="145" t="e">
        <f t="shared" si="9"/>
        <v>#VALUE!</v>
      </c>
      <c r="BI27" s="146" t="e">
        <f t="shared" si="9"/>
        <v>#VALUE!</v>
      </c>
      <c r="BJ27" s="143" t="e">
        <f t="shared" si="10"/>
        <v>#NUM!</v>
      </c>
      <c r="BK27" s="145" t="e">
        <f t="shared" si="10"/>
        <v>#NUM!</v>
      </c>
      <c r="BL27" s="145" t="e">
        <f t="shared" si="10"/>
        <v>#NUM!</v>
      </c>
      <c r="BM27" s="145" t="e">
        <f t="shared" si="11"/>
        <v>#NUM!</v>
      </c>
      <c r="BN27" s="145" t="e">
        <f t="shared" si="11"/>
        <v>#NUM!</v>
      </c>
      <c r="BO27" s="145" t="e">
        <f t="shared" si="11"/>
        <v>#NUM!</v>
      </c>
      <c r="BP27" s="143" t="e">
        <f t="shared" si="12"/>
        <v>#VALUE!</v>
      </c>
      <c r="BQ27" s="145" t="e">
        <f t="shared" si="12"/>
        <v>#VALUE!</v>
      </c>
      <c r="BR27" s="146" t="e">
        <f t="shared" si="12"/>
        <v>#VALUE!</v>
      </c>
      <c r="BT27" s="143" t="e">
        <f t="shared" si="25"/>
        <v>#VALUE!</v>
      </c>
      <c r="BU27" s="166" t="e">
        <f t="shared" si="25"/>
        <v>#VALUE!</v>
      </c>
      <c r="BV27" s="143" t="e">
        <f t="shared" si="25"/>
        <v>#VALUE!</v>
      </c>
      <c r="BW27" s="143" t="e">
        <f t="shared" si="25"/>
        <v>#VALUE!</v>
      </c>
      <c r="BX27" s="166" t="e">
        <f t="shared" si="25"/>
        <v>#VALUE!</v>
      </c>
      <c r="BY27" s="143" t="e">
        <f t="shared" si="25"/>
        <v>#VALUE!</v>
      </c>
      <c r="BZ27" s="143" t="e">
        <f t="shared" si="25"/>
        <v>#VALUE!</v>
      </c>
      <c r="CA27" s="166" t="e">
        <f t="shared" si="25"/>
        <v>#VALUE!</v>
      </c>
      <c r="CB27" s="143" t="e">
        <f t="shared" si="25"/>
        <v>#VALUE!</v>
      </c>
      <c r="CC27" s="143" t="e">
        <f t="shared" si="25"/>
        <v>#VALUE!</v>
      </c>
      <c r="CD27" s="166" t="e">
        <f t="shared" si="25"/>
        <v>#VALUE!</v>
      </c>
      <c r="CE27" s="167" t="e">
        <f t="shared" si="25"/>
        <v>#VALUE!</v>
      </c>
      <c r="CF27" s="143" t="e">
        <f t="shared" si="25"/>
        <v>#VALUE!</v>
      </c>
      <c r="CG27" s="166" t="e">
        <f t="shared" si="25"/>
        <v>#VALUE!</v>
      </c>
      <c r="CH27" s="167" t="e">
        <f t="shared" si="25"/>
        <v>#VALUE!</v>
      </c>
      <c r="CJ27" s="147" t="e">
        <f>BT27*'CT Market Penetration Worksheet'!$L$10</f>
        <v>#VALUE!</v>
      </c>
      <c r="CK27" s="148" t="e">
        <f>BU27*'CT Market Penetration Worksheet'!$L$10</f>
        <v>#VALUE!</v>
      </c>
      <c r="CL27" s="148" t="e">
        <f>BV27*'CT Market Penetration Worksheet'!$L$10</f>
        <v>#VALUE!</v>
      </c>
      <c r="CM27" s="147" t="e">
        <f>BW27*'CT Market Penetration Worksheet'!$L$16</f>
        <v>#VALUE!</v>
      </c>
      <c r="CN27" s="148" t="e">
        <f>BX27*'CT Market Penetration Worksheet'!$L$16</f>
        <v>#VALUE!</v>
      </c>
      <c r="CO27" s="148" t="e">
        <f>BY27*'CT Market Penetration Worksheet'!$L$16</f>
        <v>#VALUE!</v>
      </c>
      <c r="CP27" s="147" t="e">
        <f>BZ27*'CT Market Penetration Worksheet'!$L$22</f>
        <v>#VALUE!</v>
      </c>
      <c r="CQ27" s="148" t="e">
        <f>CA27*'CT Market Penetration Worksheet'!$L$22</f>
        <v>#VALUE!</v>
      </c>
      <c r="CR27" s="148" t="e">
        <f>CB27*'CT Market Penetration Worksheet'!$L$22</f>
        <v>#VALUE!</v>
      </c>
      <c r="CS27" s="147" t="e">
        <f>CC27*'CT Market Penetration Worksheet'!$L$28</f>
        <v>#VALUE!</v>
      </c>
      <c r="CT27" s="148" t="e">
        <f>CD27*'CT Market Penetration Worksheet'!$L$28</f>
        <v>#VALUE!</v>
      </c>
      <c r="CU27" s="148" t="e">
        <f>CE27*'CT Market Penetration Worksheet'!$L$28</f>
        <v>#VALUE!</v>
      </c>
      <c r="CV27" s="147" t="e">
        <f t="shared" si="26"/>
        <v>#VALUE!</v>
      </c>
      <c r="CW27" s="168" t="e">
        <f t="shared" si="26"/>
        <v>#VALUE!</v>
      </c>
      <c r="CX27" s="169" t="e">
        <f t="shared" si="26"/>
        <v>#VALUE!</v>
      </c>
      <c r="CZ27" s="125" t="e">
        <f t="shared" si="27"/>
        <v>#VALUE!</v>
      </c>
      <c r="DA27" s="125" t="e">
        <f t="shared" si="28"/>
        <v>#VALUE!</v>
      </c>
      <c r="DB27" s="125" t="e">
        <f t="shared" si="28"/>
        <v>#VALUE!</v>
      </c>
      <c r="DC27" s="125" t="e">
        <f t="shared" si="28"/>
        <v>#VALUE!</v>
      </c>
      <c r="DD27" s="125" t="e">
        <f t="shared" si="28"/>
        <v>#VALUE!</v>
      </c>
      <c r="DF27" s="125" t="e">
        <f t="shared" si="29"/>
        <v>#VALUE!</v>
      </c>
      <c r="DG27" s="125" t="e">
        <f t="shared" si="29"/>
        <v>#VALUE!</v>
      </c>
      <c r="DH27" s="125" t="e">
        <f t="shared" si="29"/>
        <v>#VALUE!</v>
      </c>
      <c r="DI27" s="125" t="e">
        <f t="shared" si="29"/>
        <v>#VALUE!</v>
      </c>
      <c r="DJ27" s="125" t="e">
        <f t="shared" si="30"/>
        <v>#VALUE!</v>
      </c>
    </row>
    <row r="28" spans="1:114" s="124" customFormat="1" x14ac:dyDescent="0.35">
      <c r="A28" s="140">
        <v>2028</v>
      </c>
      <c r="B28" s="141">
        <f t="shared" si="17"/>
        <v>0</v>
      </c>
      <c r="C28" s="141">
        <f t="shared" si="17"/>
        <v>0</v>
      </c>
      <c r="D28" s="141">
        <f t="shared" si="18"/>
        <v>0</v>
      </c>
      <c r="E28" s="141">
        <f t="shared" si="17"/>
        <v>0</v>
      </c>
      <c r="F28" s="141">
        <f t="shared" si="17"/>
        <v>0</v>
      </c>
      <c r="G28" s="141">
        <f t="shared" si="19"/>
        <v>0</v>
      </c>
      <c r="H28" s="141">
        <f t="shared" si="17"/>
        <v>0</v>
      </c>
      <c r="I28" s="141">
        <f t="shared" si="17"/>
        <v>0</v>
      </c>
      <c r="J28" s="141">
        <f t="shared" si="20"/>
        <v>0</v>
      </c>
      <c r="K28" s="141">
        <f t="shared" si="17"/>
        <v>0</v>
      </c>
      <c r="L28" s="141">
        <f t="shared" si="17"/>
        <v>0</v>
      </c>
      <c r="M28" s="142">
        <f t="shared" si="21"/>
        <v>0</v>
      </c>
      <c r="N28" s="141">
        <f t="shared" si="17"/>
        <v>0</v>
      </c>
      <c r="O28" s="141">
        <f t="shared" si="17"/>
        <v>0</v>
      </c>
      <c r="P28" s="141">
        <f t="shared" si="22"/>
        <v>0</v>
      </c>
      <c r="Q28" s="143" t="e">
        <f t="shared" si="31"/>
        <v>#NUM!</v>
      </c>
      <c r="R28" s="145" t="e">
        <f t="shared" si="31"/>
        <v>#NUM!</v>
      </c>
      <c r="S28" s="145" t="e">
        <f t="shared" si="31"/>
        <v>#NUM!</v>
      </c>
      <c r="T28" s="145" t="e">
        <f t="shared" si="31"/>
        <v>#NUM!</v>
      </c>
      <c r="U28" s="145" t="e">
        <f t="shared" si="31"/>
        <v>#NUM!</v>
      </c>
      <c r="V28" s="145" t="e">
        <f t="shared" si="31"/>
        <v>#NUM!</v>
      </c>
      <c r="W28" s="143" t="e">
        <f t="shared" si="31"/>
        <v>#VALUE!</v>
      </c>
      <c r="X28" s="145" t="e">
        <f t="shared" si="31"/>
        <v>#VALUE!</v>
      </c>
      <c r="Y28" s="146" t="e">
        <f t="shared" si="31"/>
        <v>#VALUE!</v>
      </c>
      <c r="Z28" s="143" t="e">
        <f t="shared" si="31"/>
        <v>#NUM!</v>
      </c>
      <c r="AA28" s="145" t="e">
        <f t="shared" si="31"/>
        <v>#NUM!</v>
      </c>
      <c r="AB28" s="145" t="e">
        <f t="shared" si="31"/>
        <v>#NUM!</v>
      </c>
      <c r="AC28" s="145" t="e">
        <f t="shared" si="31"/>
        <v>#NUM!</v>
      </c>
      <c r="AD28" s="145" t="e">
        <f t="shared" si="31"/>
        <v>#NUM!</v>
      </c>
      <c r="AE28" s="145" t="e">
        <f t="shared" si="31"/>
        <v>#NUM!</v>
      </c>
      <c r="AF28" s="143" t="e">
        <f t="shared" ref="AF28:AQ37" si="35">(AF$6+((AF$5-AF$6)/(1+EXP((($A28-AF$8)/AF$7)))))*$B28</f>
        <v>#VALUE!</v>
      </c>
      <c r="AG28" s="145" t="e">
        <f t="shared" si="35"/>
        <v>#VALUE!</v>
      </c>
      <c r="AH28" s="146" t="e">
        <f t="shared" si="35"/>
        <v>#VALUE!</v>
      </c>
      <c r="AI28" s="143" t="e">
        <f t="shared" si="35"/>
        <v>#NUM!</v>
      </c>
      <c r="AJ28" s="145" t="e">
        <f t="shared" si="35"/>
        <v>#NUM!</v>
      </c>
      <c r="AK28" s="145" t="e">
        <f t="shared" si="35"/>
        <v>#NUM!</v>
      </c>
      <c r="AL28" s="145" t="e">
        <f t="shared" si="35"/>
        <v>#NUM!</v>
      </c>
      <c r="AM28" s="145" t="e">
        <f t="shared" si="35"/>
        <v>#NUM!</v>
      </c>
      <c r="AN28" s="145" t="e">
        <f t="shared" si="35"/>
        <v>#NUM!</v>
      </c>
      <c r="AO28" s="143" t="e">
        <f t="shared" si="35"/>
        <v>#VALUE!</v>
      </c>
      <c r="AP28" s="145" t="e">
        <f t="shared" si="35"/>
        <v>#VALUE!</v>
      </c>
      <c r="AQ28" s="146" t="e">
        <f t="shared" si="35"/>
        <v>#VALUE!</v>
      </c>
      <c r="AR28" s="143" t="e">
        <f t="shared" si="24"/>
        <v>#NUM!</v>
      </c>
      <c r="AS28" s="145" t="e">
        <f t="shared" si="4"/>
        <v>#NUM!</v>
      </c>
      <c r="AT28" s="145" t="e">
        <f t="shared" si="4"/>
        <v>#NUM!</v>
      </c>
      <c r="AU28" s="145" t="e">
        <f t="shared" si="5"/>
        <v>#NUM!</v>
      </c>
      <c r="AV28" s="145" t="e">
        <f t="shared" si="5"/>
        <v>#NUM!</v>
      </c>
      <c r="AW28" s="145" t="e">
        <f t="shared" si="5"/>
        <v>#NUM!</v>
      </c>
      <c r="AX28" s="143" t="e">
        <f t="shared" si="6"/>
        <v>#VALUE!</v>
      </c>
      <c r="AY28" s="145" t="e">
        <f t="shared" si="6"/>
        <v>#VALUE!</v>
      </c>
      <c r="AZ28" s="146" t="e">
        <f t="shared" si="6"/>
        <v>#VALUE!</v>
      </c>
      <c r="BA28" s="143" t="e">
        <f t="shared" si="7"/>
        <v>#NUM!</v>
      </c>
      <c r="BB28" s="145" t="e">
        <f t="shared" si="7"/>
        <v>#NUM!</v>
      </c>
      <c r="BC28" s="145" t="e">
        <f t="shared" si="7"/>
        <v>#NUM!</v>
      </c>
      <c r="BD28" s="145" t="e">
        <f t="shared" si="8"/>
        <v>#NUM!</v>
      </c>
      <c r="BE28" s="145" t="e">
        <f t="shared" si="8"/>
        <v>#NUM!</v>
      </c>
      <c r="BF28" s="145" t="e">
        <f t="shared" si="8"/>
        <v>#NUM!</v>
      </c>
      <c r="BG28" s="143" t="e">
        <f t="shared" si="9"/>
        <v>#VALUE!</v>
      </c>
      <c r="BH28" s="145" t="e">
        <f t="shared" si="9"/>
        <v>#VALUE!</v>
      </c>
      <c r="BI28" s="146" t="e">
        <f t="shared" si="9"/>
        <v>#VALUE!</v>
      </c>
      <c r="BJ28" s="143" t="e">
        <f t="shared" si="10"/>
        <v>#NUM!</v>
      </c>
      <c r="BK28" s="145" t="e">
        <f t="shared" si="10"/>
        <v>#NUM!</v>
      </c>
      <c r="BL28" s="145" t="e">
        <f t="shared" si="10"/>
        <v>#NUM!</v>
      </c>
      <c r="BM28" s="145" t="e">
        <f t="shared" si="11"/>
        <v>#NUM!</v>
      </c>
      <c r="BN28" s="145" t="e">
        <f t="shared" si="11"/>
        <v>#NUM!</v>
      </c>
      <c r="BO28" s="145" t="e">
        <f t="shared" si="11"/>
        <v>#NUM!</v>
      </c>
      <c r="BP28" s="143" t="e">
        <f t="shared" si="12"/>
        <v>#VALUE!</v>
      </c>
      <c r="BQ28" s="145" t="e">
        <f t="shared" si="12"/>
        <v>#VALUE!</v>
      </c>
      <c r="BR28" s="146" t="e">
        <f t="shared" si="12"/>
        <v>#VALUE!</v>
      </c>
      <c r="BT28" s="143" t="e">
        <f t="shared" ref="BT28:CH44" si="36">(BT$6+((BT$5-BT$6)/(1+EXP((($A28-BT$8)/BT$7)))))*$M28</f>
        <v>#VALUE!</v>
      </c>
      <c r="BU28" s="166" t="e">
        <f t="shared" si="36"/>
        <v>#VALUE!</v>
      </c>
      <c r="BV28" s="143" t="e">
        <f t="shared" si="36"/>
        <v>#VALUE!</v>
      </c>
      <c r="BW28" s="143" t="e">
        <f t="shared" si="36"/>
        <v>#VALUE!</v>
      </c>
      <c r="BX28" s="166" t="e">
        <f t="shared" si="36"/>
        <v>#VALUE!</v>
      </c>
      <c r="BY28" s="143" t="e">
        <f t="shared" si="36"/>
        <v>#VALUE!</v>
      </c>
      <c r="BZ28" s="143" t="e">
        <f t="shared" si="36"/>
        <v>#VALUE!</v>
      </c>
      <c r="CA28" s="166" t="e">
        <f t="shared" si="36"/>
        <v>#VALUE!</v>
      </c>
      <c r="CB28" s="143" t="e">
        <f t="shared" si="36"/>
        <v>#VALUE!</v>
      </c>
      <c r="CC28" s="143" t="e">
        <f t="shared" si="36"/>
        <v>#VALUE!</v>
      </c>
      <c r="CD28" s="166" t="e">
        <f t="shared" si="36"/>
        <v>#VALUE!</v>
      </c>
      <c r="CE28" s="167" t="e">
        <f t="shared" si="36"/>
        <v>#VALUE!</v>
      </c>
      <c r="CF28" s="143" t="e">
        <f t="shared" si="36"/>
        <v>#VALUE!</v>
      </c>
      <c r="CG28" s="166" t="e">
        <f t="shared" si="36"/>
        <v>#VALUE!</v>
      </c>
      <c r="CH28" s="167" t="e">
        <f t="shared" si="36"/>
        <v>#VALUE!</v>
      </c>
      <c r="CJ28" s="147" t="e">
        <f>BT28*'CT Market Penetration Worksheet'!$L$10</f>
        <v>#VALUE!</v>
      </c>
      <c r="CK28" s="148" t="e">
        <f>BU28*'CT Market Penetration Worksheet'!$L$10</f>
        <v>#VALUE!</v>
      </c>
      <c r="CL28" s="148" t="e">
        <f>BV28*'CT Market Penetration Worksheet'!$L$10</f>
        <v>#VALUE!</v>
      </c>
      <c r="CM28" s="147" t="e">
        <f>BW28*'CT Market Penetration Worksheet'!$L$16</f>
        <v>#VALUE!</v>
      </c>
      <c r="CN28" s="148" t="e">
        <f>BX28*'CT Market Penetration Worksheet'!$L$16</f>
        <v>#VALUE!</v>
      </c>
      <c r="CO28" s="148" t="e">
        <f>BY28*'CT Market Penetration Worksheet'!$L$16</f>
        <v>#VALUE!</v>
      </c>
      <c r="CP28" s="147" t="e">
        <f>BZ28*'CT Market Penetration Worksheet'!$L$22</f>
        <v>#VALUE!</v>
      </c>
      <c r="CQ28" s="148" t="e">
        <f>CA28*'CT Market Penetration Worksheet'!$L$22</f>
        <v>#VALUE!</v>
      </c>
      <c r="CR28" s="148" t="e">
        <f>CB28*'CT Market Penetration Worksheet'!$L$22</f>
        <v>#VALUE!</v>
      </c>
      <c r="CS28" s="147" t="e">
        <f>CC28*'CT Market Penetration Worksheet'!$L$28</f>
        <v>#VALUE!</v>
      </c>
      <c r="CT28" s="148" t="e">
        <f>CD28*'CT Market Penetration Worksheet'!$L$28</f>
        <v>#VALUE!</v>
      </c>
      <c r="CU28" s="148" t="e">
        <f>CE28*'CT Market Penetration Worksheet'!$L$28</f>
        <v>#VALUE!</v>
      </c>
      <c r="CV28" s="147" t="e">
        <f t="shared" si="26"/>
        <v>#VALUE!</v>
      </c>
      <c r="CW28" s="168" t="e">
        <f t="shared" si="26"/>
        <v>#VALUE!</v>
      </c>
      <c r="CX28" s="169" t="e">
        <f t="shared" si="26"/>
        <v>#VALUE!</v>
      </c>
      <c r="CZ28" s="125" t="e">
        <f t="shared" si="27"/>
        <v>#VALUE!</v>
      </c>
      <c r="DA28" s="125" t="e">
        <f t="shared" si="28"/>
        <v>#VALUE!</v>
      </c>
      <c r="DB28" s="125" t="e">
        <f t="shared" si="28"/>
        <v>#VALUE!</v>
      </c>
      <c r="DC28" s="125" t="e">
        <f t="shared" si="28"/>
        <v>#VALUE!</v>
      </c>
      <c r="DD28" s="125" t="e">
        <f t="shared" si="28"/>
        <v>#VALUE!</v>
      </c>
      <c r="DF28" s="125" t="e">
        <f t="shared" si="29"/>
        <v>#VALUE!</v>
      </c>
      <c r="DG28" s="125" t="e">
        <f t="shared" si="29"/>
        <v>#VALUE!</v>
      </c>
      <c r="DH28" s="125" t="e">
        <f t="shared" si="29"/>
        <v>#VALUE!</v>
      </c>
      <c r="DI28" s="125" t="e">
        <f t="shared" si="29"/>
        <v>#VALUE!</v>
      </c>
      <c r="DJ28" s="125" t="e">
        <f t="shared" si="30"/>
        <v>#VALUE!</v>
      </c>
    </row>
    <row r="29" spans="1:114" s="124" customFormat="1" x14ac:dyDescent="0.35">
      <c r="A29" s="140">
        <v>2029</v>
      </c>
      <c r="B29" s="141">
        <f t="shared" si="17"/>
        <v>0</v>
      </c>
      <c r="C29" s="141">
        <f t="shared" si="17"/>
        <v>0</v>
      </c>
      <c r="D29" s="141">
        <f t="shared" si="18"/>
        <v>0</v>
      </c>
      <c r="E29" s="141">
        <f t="shared" si="17"/>
        <v>0</v>
      </c>
      <c r="F29" s="141">
        <f t="shared" si="17"/>
        <v>0</v>
      </c>
      <c r="G29" s="141">
        <f t="shared" si="19"/>
        <v>0</v>
      </c>
      <c r="H29" s="141">
        <f t="shared" si="17"/>
        <v>0</v>
      </c>
      <c r="I29" s="141">
        <f t="shared" si="17"/>
        <v>0</v>
      </c>
      <c r="J29" s="141">
        <f t="shared" si="20"/>
        <v>0</v>
      </c>
      <c r="K29" s="141">
        <f t="shared" si="17"/>
        <v>0</v>
      </c>
      <c r="L29" s="141">
        <f t="shared" si="17"/>
        <v>0</v>
      </c>
      <c r="M29" s="142">
        <f t="shared" si="21"/>
        <v>0</v>
      </c>
      <c r="N29" s="141">
        <f t="shared" si="17"/>
        <v>0</v>
      </c>
      <c r="O29" s="141">
        <f t="shared" si="17"/>
        <v>0</v>
      </c>
      <c r="P29" s="141">
        <f t="shared" si="22"/>
        <v>0</v>
      </c>
      <c r="Q29" s="143" t="e">
        <f t="shared" ref="Q29:AF44" si="37">(Q$6+((Q$5-Q$6)/(1+EXP((($A29-Q$8)/Q$7)))))*$B29</f>
        <v>#NUM!</v>
      </c>
      <c r="R29" s="145" t="e">
        <f t="shared" si="37"/>
        <v>#NUM!</v>
      </c>
      <c r="S29" s="145" t="e">
        <f t="shared" si="37"/>
        <v>#NUM!</v>
      </c>
      <c r="T29" s="145" t="e">
        <f t="shared" si="37"/>
        <v>#NUM!</v>
      </c>
      <c r="U29" s="145" t="e">
        <f t="shared" si="37"/>
        <v>#NUM!</v>
      </c>
      <c r="V29" s="145" t="e">
        <f t="shared" si="37"/>
        <v>#NUM!</v>
      </c>
      <c r="W29" s="143" t="e">
        <f t="shared" si="37"/>
        <v>#VALUE!</v>
      </c>
      <c r="X29" s="145" t="e">
        <f t="shared" si="37"/>
        <v>#VALUE!</v>
      </c>
      <c r="Y29" s="146" t="e">
        <f t="shared" si="37"/>
        <v>#VALUE!</v>
      </c>
      <c r="Z29" s="143" t="e">
        <f t="shared" si="37"/>
        <v>#NUM!</v>
      </c>
      <c r="AA29" s="145" t="e">
        <f t="shared" si="37"/>
        <v>#NUM!</v>
      </c>
      <c r="AB29" s="145" t="e">
        <f t="shared" si="37"/>
        <v>#NUM!</v>
      </c>
      <c r="AC29" s="145" t="e">
        <f t="shared" si="37"/>
        <v>#NUM!</v>
      </c>
      <c r="AD29" s="145" t="e">
        <f t="shared" si="37"/>
        <v>#NUM!</v>
      </c>
      <c r="AE29" s="145" t="e">
        <f t="shared" si="37"/>
        <v>#NUM!</v>
      </c>
      <c r="AF29" s="143" t="e">
        <f t="shared" si="37"/>
        <v>#VALUE!</v>
      </c>
      <c r="AG29" s="145" t="e">
        <f t="shared" si="35"/>
        <v>#VALUE!</v>
      </c>
      <c r="AH29" s="146" t="e">
        <f t="shared" si="35"/>
        <v>#VALUE!</v>
      </c>
      <c r="AI29" s="143" t="e">
        <f t="shared" si="35"/>
        <v>#NUM!</v>
      </c>
      <c r="AJ29" s="145" t="e">
        <f t="shared" si="35"/>
        <v>#NUM!</v>
      </c>
      <c r="AK29" s="145" t="e">
        <f t="shared" si="35"/>
        <v>#NUM!</v>
      </c>
      <c r="AL29" s="145" t="e">
        <f t="shared" si="35"/>
        <v>#NUM!</v>
      </c>
      <c r="AM29" s="145" t="e">
        <f t="shared" si="35"/>
        <v>#NUM!</v>
      </c>
      <c r="AN29" s="145" t="e">
        <f t="shared" si="35"/>
        <v>#NUM!</v>
      </c>
      <c r="AO29" s="143" t="e">
        <f t="shared" si="35"/>
        <v>#VALUE!</v>
      </c>
      <c r="AP29" s="145" t="e">
        <f t="shared" si="35"/>
        <v>#VALUE!</v>
      </c>
      <c r="AQ29" s="146" t="e">
        <f t="shared" si="35"/>
        <v>#VALUE!</v>
      </c>
      <c r="AR29" s="143" t="e">
        <f t="shared" si="24"/>
        <v>#NUM!</v>
      </c>
      <c r="AS29" s="145" t="e">
        <f t="shared" si="4"/>
        <v>#NUM!</v>
      </c>
      <c r="AT29" s="145" t="e">
        <f t="shared" si="4"/>
        <v>#NUM!</v>
      </c>
      <c r="AU29" s="145" t="e">
        <f t="shared" si="5"/>
        <v>#NUM!</v>
      </c>
      <c r="AV29" s="145" t="e">
        <f t="shared" si="5"/>
        <v>#NUM!</v>
      </c>
      <c r="AW29" s="145" t="e">
        <f t="shared" si="5"/>
        <v>#NUM!</v>
      </c>
      <c r="AX29" s="143" t="e">
        <f t="shared" si="6"/>
        <v>#VALUE!</v>
      </c>
      <c r="AY29" s="145" t="e">
        <f t="shared" si="6"/>
        <v>#VALUE!</v>
      </c>
      <c r="AZ29" s="146" t="e">
        <f t="shared" si="6"/>
        <v>#VALUE!</v>
      </c>
      <c r="BA29" s="143" t="e">
        <f t="shared" si="7"/>
        <v>#NUM!</v>
      </c>
      <c r="BB29" s="145" t="e">
        <f t="shared" si="7"/>
        <v>#NUM!</v>
      </c>
      <c r="BC29" s="145" t="e">
        <f t="shared" si="7"/>
        <v>#NUM!</v>
      </c>
      <c r="BD29" s="145" t="e">
        <f t="shared" si="8"/>
        <v>#NUM!</v>
      </c>
      <c r="BE29" s="145" t="e">
        <f t="shared" si="8"/>
        <v>#NUM!</v>
      </c>
      <c r="BF29" s="145" t="e">
        <f t="shared" si="8"/>
        <v>#NUM!</v>
      </c>
      <c r="BG29" s="143" t="e">
        <f t="shared" si="9"/>
        <v>#VALUE!</v>
      </c>
      <c r="BH29" s="145" t="e">
        <f t="shared" si="9"/>
        <v>#VALUE!</v>
      </c>
      <c r="BI29" s="146" t="e">
        <f t="shared" si="9"/>
        <v>#VALUE!</v>
      </c>
      <c r="BJ29" s="143" t="e">
        <f t="shared" si="10"/>
        <v>#NUM!</v>
      </c>
      <c r="BK29" s="145" t="e">
        <f t="shared" si="10"/>
        <v>#NUM!</v>
      </c>
      <c r="BL29" s="145" t="e">
        <f t="shared" si="10"/>
        <v>#NUM!</v>
      </c>
      <c r="BM29" s="145" t="e">
        <f t="shared" si="11"/>
        <v>#NUM!</v>
      </c>
      <c r="BN29" s="145" t="e">
        <f t="shared" si="11"/>
        <v>#NUM!</v>
      </c>
      <c r="BO29" s="145" t="e">
        <f t="shared" si="11"/>
        <v>#NUM!</v>
      </c>
      <c r="BP29" s="143" t="e">
        <f t="shared" si="12"/>
        <v>#VALUE!</v>
      </c>
      <c r="BQ29" s="145" t="e">
        <f t="shared" si="12"/>
        <v>#VALUE!</v>
      </c>
      <c r="BR29" s="146" t="e">
        <f t="shared" si="12"/>
        <v>#VALUE!</v>
      </c>
      <c r="BT29" s="143" t="e">
        <f t="shared" si="36"/>
        <v>#VALUE!</v>
      </c>
      <c r="BU29" s="166" t="e">
        <f t="shared" si="36"/>
        <v>#VALUE!</v>
      </c>
      <c r="BV29" s="143" t="e">
        <f t="shared" si="36"/>
        <v>#VALUE!</v>
      </c>
      <c r="BW29" s="143" t="e">
        <f t="shared" si="36"/>
        <v>#VALUE!</v>
      </c>
      <c r="BX29" s="166" t="e">
        <f t="shared" si="36"/>
        <v>#VALUE!</v>
      </c>
      <c r="BY29" s="143" t="e">
        <f t="shared" si="36"/>
        <v>#VALUE!</v>
      </c>
      <c r="BZ29" s="143" t="e">
        <f t="shared" si="36"/>
        <v>#VALUE!</v>
      </c>
      <c r="CA29" s="166" t="e">
        <f t="shared" si="36"/>
        <v>#VALUE!</v>
      </c>
      <c r="CB29" s="143" t="e">
        <f t="shared" si="36"/>
        <v>#VALUE!</v>
      </c>
      <c r="CC29" s="143" t="e">
        <f t="shared" si="36"/>
        <v>#VALUE!</v>
      </c>
      <c r="CD29" s="166" t="e">
        <f t="shared" si="36"/>
        <v>#VALUE!</v>
      </c>
      <c r="CE29" s="167" t="e">
        <f t="shared" si="36"/>
        <v>#VALUE!</v>
      </c>
      <c r="CF29" s="143" t="e">
        <f t="shared" si="36"/>
        <v>#VALUE!</v>
      </c>
      <c r="CG29" s="166" t="e">
        <f t="shared" si="36"/>
        <v>#VALUE!</v>
      </c>
      <c r="CH29" s="167" t="e">
        <f t="shared" si="36"/>
        <v>#VALUE!</v>
      </c>
      <c r="CJ29" s="147" t="e">
        <f>BT29*'CT Market Penetration Worksheet'!$L$10</f>
        <v>#VALUE!</v>
      </c>
      <c r="CK29" s="148" t="e">
        <f>BU29*'CT Market Penetration Worksheet'!$L$10</f>
        <v>#VALUE!</v>
      </c>
      <c r="CL29" s="148" t="e">
        <f>BV29*'CT Market Penetration Worksheet'!$L$10</f>
        <v>#VALUE!</v>
      </c>
      <c r="CM29" s="147" t="e">
        <f>BW29*'CT Market Penetration Worksheet'!$L$16</f>
        <v>#VALUE!</v>
      </c>
      <c r="CN29" s="148" t="e">
        <f>BX29*'CT Market Penetration Worksheet'!$L$16</f>
        <v>#VALUE!</v>
      </c>
      <c r="CO29" s="148" t="e">
        <f>BY29*'CT Market Penetration Worksheet'!$L$16</f>
        <v>#VALUE!</v>
      </c>
      <c r="CP29" s="147" t="e">
        <f>BZ29*'CT Market Penetration Worksheet'!$L$22</f>
        <v>#VALUE!</v>
      </c>
      <c r="CQ29" s="148" t="e">
        <f>CA29*'CT Market Penetration Worksheet'!$L$22</f>
        <v>#VALUE!</v>
      </c>
      <c r="CR29" s="148" t="e">
        <f>CB29*'CT Market Penetration Worksheet'!$L$22</f>
        <v>#VALUE!</v>
      </c>
      <c r="CS29" s="147" t="e">
        <f>CC29*'CT Market Penetration Worksheet'!$L$28</f>
        <v>#VALUE!</v>
      </c>
      <c r="CT29" s="148" t="e">
        <f>CD29*'CT Market Penetration Worksheet'!$L$28</f>
        <v>#VALUE!</v>
      </c>
      <c r="CU29" s="148" t="e">
        <f>CE29*'CT Market Penetration Worksheet'!$L$28</f>
        <v>#VALUE!</v>
      </c>
      <c r="CV29" s="147" t="e">
        <f t="shared" si="26"/>
        <v>#VALUE!</v>
      </c>
      <c r="CW29" s="168" t="e">
        <f t="shared" si="26"/>
        <v>#VALUE!</v>
      </c>
      <c r="CX29" s="169" t="e">
        <f t="shared" si="26"/>
        <v>#VALUE!</v>
      </c>
      <c r="CZ29" s="125" t="e">
        <f t="shared" si="27"/>
        <v>#VALUE!</v>
      </c>
      <c r="DA29" s="125" t="e">
        <f t="shared" si="28"/>
        <v>#VALUE!</v>
      </c>
      <c r="DB29" s="125" t="e">
        <f t="shared" si="28"/>
        <v>#VALUE!</v>
      </c>
      <c r="DC29" s="125" t="e">
        <f t="shared" si="28"/>
        <v>#VALUE!</v>
      </c>
      <c r="DD29" s="125" t="e">
        <f t="shared" si="28"/>
        <v>#VALUE!</v>
      </c>
      <c r="DF29" s="125" t="e">
        <f t="shared" si="29"/>
        <v>#VALUE!</v>
      </c>
      <c r="DG29" s="125" t="e">
        <f t="shared" si="29"/>
        <v>#VALUE!</v>
      </c>
      <c r="DH29" s="125" t="e">
        <f t="shared" si="29"/>
        <v>#VALUE!</v>
      </c>
      <c r="DI29" s="125" t="e">
        <f t="shared" si="29"/>
        <v>#VALUE!</v>
      </c>
      <c r="DJ29" s="125" t="e">
        <f t="shared" si="30"/>
        <v>#VALUE!</v>
      </c>
    </row>
    <row r="30" spans="1:114" s="124" customFormat="1" x14ac:dyDescent="0.35">
      <c r="A30" s="140">
        <v>2030</v>
      </c>
      <c r="B30" s="141">
        <f t="shared" si="17"/>
        <v>0</v>
      </c>
      <c r="C30" s="141">
        <f t="shared" si="17"/>
        <v>0</v>
      </c>
      <c r="D30" s="141">
        <f t="shared" si="18"/>
        <v>0</v>
      </c>
      <c r="E30" s="141">
        <f t="shared" si="17"/>
        <v>0</v>
      </c>
      <c r="F30" s="141">
        <f t="shared" si="17"/>
        <v>0</v>
      </c>
      <c r="G30" s="141">
        <f t="shared" si="19"/>
        <v>0</v>
      </c>
      <c r="H30" s="141">
        <f t="shared" si="17"/>
        <v>0</v>
      </c>
      <c r="I30" s="141">
        <f t="shared" si="17"/>
        <v>0</v>
      </c>
      <c r="J30" s="141">
        <f t="shared" si="20"/>
        <v>0</v>
      </c>
      <c r="K30" s="141">
        <f t="shared" si="17"/>
        <v>0</v>
      </c>
      <c r="L30" s="141">
        <f t="shared" si="17"/>
        <v>0</v>
      </c>
      <c r="M30" s="142">
        <f t="shared" si="21"/>
        <v>0</v>
      </c>
      <c r="N30" s="141">
        <f t="shared" si="17"/>
        <v>0</v>
      </c>
      <c r="O30" s="141">
        <f t="shared" si="17"/>
        <v>0</v>
      </c>
      <c r="P30" s="141">
        <f t="shared" si="22"/>
        <v>0</v>
      </c>
      <c r="Q30" s="143" t="e">
        <f t="shared" si="37"/>
        <v>#NUM!</v>
      </c>
      <c r="R30" s="145" t="e">
        <f t="shared" si="37"/>
        <v>#NUM!</v>
      </c>
      <c r="S30" s="145" t="e">
        <f t="shared" si="37"/>
        <v>#NUM!</v>
      </c>
      <c r="T30" s="145" t="e">
        <f t="shared" si="37"/>
        <v>#NUM!</v>
      </c>
      <c r="U30" s="145" t="e">
        <f t="shared" si="37"/>
        <v>#NUM!</v>
      </c>
      <c r="V30" s="145" t="e">
        <f t="shared" si="37"/>
        <v>#NUM!</v>
      </c>
      <c r="W30" s="143" t="e">
        <f t="shared" si="37"/>
        <v>#VALUE!</v>
      </c>
      <c r="X30" s="145" t="e">
        <f t="shared" si="37"/>
        <v>#VALUE!</v>
      </c>
      <c r="Y30" s="146" t="e">
        <f t="shared" si="37"/>
        <v>#VALUE!</v>
      </c>
      <c r="Z30" s="143" t="e">
        <f t="shared" si="37"/>
        <v>#NUM!</v>
      </c>
      <c r="AA30" s="145" t="e">
        <f t="shared" si="37"/>
        <v>#NUM!</v>
      </c>
      <c r="AB30" s="145" t="e">
        <f t="shared" si="37"/>
        <v>#NUM!</v>
      </c>
      <c r="AC30" s="145" t="e">
        <f t="shared" si="37"/>
        <v>#NUM!</v>
      </c>
      <c r="AD30" s="145" t="e">
        <f t="shared" si="37"/>
        <v>#NUM!</v>
      </c>
      <c r="AE30" s="145" t="e">
        <f t="shared" si="37"/>
        <v>#NUM!</v>
      </c>
      <c r="AF30" s="143" t="e">
        <f t="shared" si="37"/>
        <v>#VALUE!</v>
      </c>
      <c r="AG30" s="145" t="e">
        <f t="shared" si="35"/>
        <v>#VALUE!</v>
      </c>
      <c r="AH30" s="146" t="e">
        <f t="shared" si="35"/>
        <v>#VALUE!</v>
      </c>
      <c r="AI30" s="143" t="e">
        <f t="shared" si="35"/>
        <v>#NUM!</v>
      </c>
      <c r="AJ30" s="145" t="e">
        <f t="shared" si="35"/>
        <v>#NUM!</v>
      </c>
      <c r="AK30" s="145" t="e">
        <f t="shared" si="35"/>
        <v>#NUM!</v>
      </c>
      <c r="AL30" s="145" t="e">
        <f t="shared" si="35"/>
        <v>#NUM!</v>
      </c>
      <c r="AM30" s="145" t="e">
        <f t="shared" si="35"/>
        <v>#NUM!</v>
      </c>
      <c r="AN30" s="145" t="e">
        <f t="shared" si="35"/>
        <v>#NUM!</v>
      </c>
      <c r="AO30" s="143" t="e">
        <f t="shared" si="35"/>
        <v>#VALUE!</v>
      </c>
      <c r="AP30" s="145" t="e">
        <f t="shared" si="35"/>
        <v>#VALUE!</v>
      </c>
      <c r="AQ30" s="146" t="e">
        <f t="shared" si="35"/>
        <v>#VALUE!</v>
      </c>
      <c r="AR30" s="143" t="e">
        <f t="shared" si="24"/>
        <v>#NUM!</v>
      </c>
      <c r="AS30" s="145" t="e">
        <f t="shared" si="4"/>
        <v>#NUM!</v>
      </c>
      <c r="AT30" s="145" t="e">
        <f t="shared" si="4"/>
        <v>#NUM!</v>
      </c>
      <c r="AU30" s="145" t="e">
        <f t="shared" si="5"/>
        <v>#NUM!</v>
      </c>
      <c r="AV30" s="145" t="e">
        <f t="shared" si="5"/>
        <v>#NUM!</v>
      </c>
      <c r="AW30" s="145" t="e">
        <f t="shared" si="5"/>
        <v>#NUM!</v>
      </c>
      <c r="AX30" s="143" t="e">
        <f t="shared" si="6"/>
        <v>#VALUE!</v>
      </c>
      <c r="AY30" s="145" t="e">
        <f t="shared" si="6"/>
        <v>#VALUE!</v>
      </c>
      <c r="AZ30" s="146" t="e">
        <f t="shared" si="6"/>
        <v>#VALUE!</v>
      </c>
      <c r="BA30" s="143" t="e">
        <f t="shared" si="7"/>
        <v>#NUM!</v>
      </c>
      <c r="BB30" s="145" t="e">
        <f t="shared" si="7"/>
        <v>#NUM!</v>
      </c>
      <c r="BC30" s="145" t="e">
        <f t="shared" si="7"/>
        <v>#NUM!</v>
      </c>
      <c r="BD30" s="145" t="e">
        <f t="shared" si="8"/>
        <v>#NUM!</v>
      </c>
      <c r="BE30" s="145" t="e">
        <f t="shared" si="8"/>
        <v>#NUM!</v>
      </c>
      <c r="BF30" s="145" t="e">
        <f t="shared" si="8"/>
        <v>#NUM!</v>
      </c>
      <c r="BG30" s="143" t="e">
        <f t="shared" si="9"/>
        <v>#VALUE!</v>
      </c>
      <c r="BH30" s="145" t="e">
        <f t="shared" si="9"/>
        <v>#VALUE!</v>
      </c>
      <c r="BI30" s="146" t="e">
        <f t="shared" si="9"/>
        <v>#VALUE!</v>
      </c>
      <c r="BJ30" s="143" t="e">
        <f t="shared" si="10"/>
        <v>#NUM!</v>
      </c>
      <c r="BK30" s="145" t="e">
        <f t="shared" si="10"/>
        <v>#NUM!</v>
      </c>
      <c r="BL30" s="145" t="e">
        <f t="shared" si="10"/>
        <v>#NUM!</v>
      </c>
      <c r="BM30" s="145" t="e">
        <f t="shared" si="11"/>
        <v>#NUM!</v>
      </c>
      <c r="BN30" s="145" t="e">
        <f t="shared" si="11"/>
        <v>#NUM!</v>
      </c>
      <c r="BO30" s="145" t="e">
        <f t="shared" si="11"/>
        <v>#NUM!</v>
      </c>
      <c r="BP30" s="143" t="e">
        <f t="shared" si="12"/>
        <v>#VALUE!</v>
      </c>
      <c r="BQ30" s="145" t="e">
        <f t="shared" si="12"/>
        <v>#VALUE!</v>
      </c>
      <c r="BR30" s="146" t="e">
        <f t="shared" si="12"/>
        <v>#VALUE!</v>
      </c>
      <c r="BT30" s="143" t="e">
        <f t="shared" si="36"/>
        <v>#VALUE!</v>
      </c>
      <c r="BU30" s="166" t="e">
        <f t="shared" si="36"/>
        <v>#VALUE!</v>
      </c>
      <c r="BV30" s="143" t="e">
        <f t="shared" si="36"/>
        <v>#VALUE!</v>
      </c>
      <c r="BW30" s="143" t="e">
        <f t="shared" si="36"/>
        <v>#VALUE!</v>
      </c>
      <c r="BX30" s="166" t="e">
        <f t="shared" si="36"/>
        <v>#VALUE!</v>
      </c>
      <c r="BY30" s="143" t="e">
        <f t="shared" si="36"/>
        <v>#VALUE!</v>
      </c>
      <c r="BZ30" s="143" t="e">
        <f t="shared" si="36"/>
        <v>#VALUE!</v>
      </c>
      <c r="CA30" s="166" t="e">
        <f t="shared" si="36"/>
        <v>#VALUE!</v>
      </c>
      <c r="CB30" s="143" t="e">
        <f t="shared" si="36"/>
        <v>#VALUE!</v>
      </c>
      <c r="CC30" s="143" t="e">
        <f t="shared" si="36"/>
        <v>#VALUE!</v>
      </c>
      <c r="CD30" s="166" t="e">
        <f t="shared" si="36"/>
        <v>#VALUE!</v>
      </c>
      <c r="CE30" s="167" t="e">
        <f t="shared" si="36"/>
        <v>#VALUE!</v>
      </c>
      <c r="CF30" s="143" t="e">
        <f t="shared" si="36"/>
        <v>#VALUE!</v>
      </c>
      <c r="CG30" s="166" t="e">
        <f t="shared" si="36"/>
        <v>#VALUE!</v>
      </c>
      <c r="CH30" s="167" t="e">
        <f t="shared" si="36"/>
        <v>#VALUE!</v>
      </c>
      <c r="CJ30" s="147" t="e">
        <f>BT30*'CT Market Penetration Worksheet'!$L$10</f>
        <v>#VALUE!</v>
      </c>
      <c r="CK30" s="148" t="e">
        <f>BU30*'CT Market Penetration Worksheet'!$L$10</f>
        <v>#VALUE!</v>
      </c>
      <c r="CL30" s="148" t="e">
        <f>BV30*'CT Market Penetration Worksheet'!$L$10</f>
        <v>#VALUE!</v>
      </c>
      <c r="CM30" s="147" t="e">
        <f>BW30*'CT Market Penetration Worksheet'!$L$16</f>
        <v>#VALUE!</v>
      </c>
      <c r="CN30" s="148" t="e">
        <f>BX30*'CT Market Penetration Worksheet'!$L$16</f>
        <v>#VALUE!</v>
      </c>
      <c r="CO30" s="148" t="e">
        <f>BY30*'CT Market Penetration Worksheet'!$L$16</f>
        <v>#VALUE!</v>
      </c>
      <c r="CP30" s="147" t="e">
        <f>BZ30*'CT Market Penetration Worksheet'!$L$22</f>
        <v>#VALUE!</v>
      </c>
      <c r="CQ30" s="148" t="e">
        <f>CA30*'CT Market Penetration Worksheet'!$L$22</f>
        <v>#VALUE!</v>
      </c>
      <c r="CR30" s="148" t="e">
        <f>CB30*'CT Market Penetration Worksheet'!$L$22</f>
        <v>#VALUE!</v>
      </c>
      <c r="CS30" s="147" t="e">
        <f>CC30*'CT Market Penetration Worksheet'!$L$28</f>
        <v>#VALUE!</v>
      </c>
      <c r="CT30" s="148" t="e">
        <f>CD30*'CT Market Penetration Worksheet'!$L$28</f>
        <v>#VALUE!</v>
      </c>
      <c r="CU30" s="148" t="e">
        <f>CE30*'CT Market Penetration Worksheet'!$L$28</f>
        <v>#VALUE!</v>
      </c>
      <c r="CV30" s="147" t="e">
        <f t="shared" si="26"/>
        <v>#VALUE!</v>
      </c>
      <c r="CW30" s="168" t="e">
        <f t="shared" si="26"/>
        <v>#VALUE!</v>
      </c>
      <c r="CX30" s="169" t="e">
        <f t="shared" si="26"/>
        <v>#VALUE!</v>
      </c>
      <c r="CZ30" s="125" t="e">
        <f t="shared" si="27"/>
        <v>#VALUE!</v>
      </c>
      <c r="DA30" s="125" t="e">
        <f t="shared" si="28"/>
        <v>#VALUE!</v>
      </c>
      <c r="DB30" s="125" t="e">
        <f t="shared" si="28"/>
        <v>#VALUE!</v>
      </c>
      <c r="DC30" s="125" t="e">
        <f t="shared" si="28"/>
        <v>#VALUE!</v>
      </c>
      <c r="DD30" s="125" t="e">
        <f t="shared" si="28"/>
        <v>#VALUE!</v>
      </c>
      <c r="DF30" s="125" t="e">
        <f t="shared" si="29"/>
        <v>#VALUE!</v>
      </c>
      <c r="DG30" s="125" t="e">
        <f t="shared" si="29"/>
        <v>#VALUE!</v>
      </c>
      <c r="DH30" s="125" t="e">
        <f t="shared" si="29"/>
        <v>#VALUE!</v>
      </c>
      <c r="DI30" s="125" t="e">
        <f t="shared" si="29"/>
        <v>#VALUE!</v>
      </c>
      <c r="DJ30" s="125" t="e">
        <f t="shared" si="30"/>
        <v>#VALUE!</v>
      </c>
    </row>
    <row r="31" spans="1:114" s="124" customFormat="1" x14ac:dyDescent="0.35">
      <c r="A31" s="140">
        <v>2031</v>
      </c>
      <c r="B31" s="141">
        <f t="shared" si="17"/>
        <v>0</v>
      </c>
      <c r="C31" s="141">
        <f t="shared" si="17"/>
        <v>0</v>
      </c>
      <c r="D31" s="141">
        <f t="shared" si="18"/>
        <v>0</v>
      </c>
      <c r="E31" s="141">
        <f t="shared" si="17"/>
        <v>0</v>
      </c>
      <c r="F31" s="141">
        <f t="shared" si="17"/>
        <v>0</v>
      </c>
      <c r="G31" s="141">
        <f t="shared" si="19"/>
        <v>0</v>
      </c>
      <c r="H31" s="141">
        <f t="shared" si="17"/>
        <v>0</v>
      </c>
      <c r="I31" s="141">
        <f t="shared" si="17"/>
        <v>0</v>
      </c>
      <c r="J31" s="141">
        <f t="shared" si="20"/>
        <v>0</v>
      </c>
      <c r="K31" s="141">
        <f t="shared" si="17"/>
        <v>0</v>
      </c>
      <c r="L31" s="141">
        <f t="shared" si="17"/>
        <v>0</v>
      </c>
      <c r="M31" s="142">
        <f t="shared" si="21"/>
        <v>0</v>
      </c>
      <c r="N31" s="141">
        <f t="shared" si="17"/>
        <v>0</v>
      </c>
      <c r="O31" s="141">
        <f t="shared" si="17"/>
        <v>0</v>
      </c>
      <c r="P31" s="141">
        <f t="shared" si="22"/>
        <v>0</v>
      </c>
      <c r="Q31" s="143" t="e">
        <f t="shared" si="37"/>
        <v>#NUM!</v>
      </c>
      <c r="R31" s="145" t="e">
        <f t="shared" si="37"/>
        <v>#NUM!</v>
      </c>
      <c r="S31" s="145" t="e">
        <f t="shared" si="37"/>
        <v>#NUM!</v>
      </c>
      <c r="T31" s="145" t="e">
        <f t="shared" si="37"/>
        <v>#NUM!</v>
      </c>
      <c r="U31" s="145" t="e">
        <f t="shared" si="37"/>
        <v>#NUM!</v>
      </c>
      <c r="V31" s="145" t="e">
        <f t="shared" si="37"/>
        <v>#NUM!</v>
      </c>
      <c r="W31" s="143" t="e">
        <f t="shared" si="37"/>
        <v>#VALUE!</v>
      </c>
      <c r="X31" s="145" t="e">
        <f t="shared" si="37"/>
        <v>#VALUE!</v>
      </c>
      <c r="Y31" s="146" t="e">
        <f t="shared" si="37"/>
        <v>#VALUE!</v>
      </c>
      <c r="Z31" s="143" t="e">
        <f t="shared" si="37"/>
        <v>#NUM!</v>
      </c>
      <c r="AA31" s="145" t="e">
        <f t="shared" si="37"/>
        <v>#NUM!</v>
      </c>
      <c r="AB31" s="145" t="e">
        <f t="shared" si="37"/>
        <v>#NUM!</v>
      </c>
      <c r="AC31" s="145" t="e">
        <f t="shared" si="37"/>
        <v>#NUM!</v>
      </c>
      <c r="AD31" s="145" t="e">
        <f t="shared" si="37"/>
        <v>#NUM!</v>
      </c>
      <c r="AE31" s="145" t="e">
        <f t="shared" si="37"/>
        <v>#NUM!</v>
      </c>
      <c r="AF31" s="143" t="e">
        <f t="shared" si="37"/>
        <v>#VALUE!</v>
      </c>
      <c r="AG31" s="145" t="e">
        <f t="shared" si="35"/>
        <v>#VALUE!</v>
      </c>
      <c r="AH31" s="146" t="e">
        <f t="shared" si="35"/>
        <v>#VALUE!</v>
      </c>
      <c r="AI31" s="143" t="e">
        <f t="shared" si="35"/>
        <v>#NUM!</v>
      </c>
      <c r="AJ31" s="145" t="e">
        <f t="shared" si="35"/>
        <v>#NUM!</v>
      </c>
      <c r="AK31" s="145" t="e">
        <f t="shared" si="35"/>
        <v>#NUM!</v>
      </c>
      <c r="AL31" s="145" t="e">
        <f t="shared" si="35"/>
        <v>#NUM!</v>
      </c>
      <c r="AM31" s="145" t="e">
        <f t="shared" si="35"/>
        <v>#NUM!</v>
      </c>
      <c r="AN31" s="145" t="e">
        <f t="shared" si="35"/>
        <v>#NUM!</v>
      </c>
      <c r="AO31" s="143" t="e">
        <f t="shared" si="35"/>
        <v>#VALUE!</v>
      </c>
      <c r="AP31" s="145" t="e">
        <f t="shared" si="35"/>
        <v>#VALUE!</v>
      </c>
      <c r="AQ31" s="146" t="e">
        <f t="shared" si="35"/>
        <v>#VALUE!</v>
      </c>
      <c r="AR31" s="143" t="e">
        <f t="shared" si="24"/>
        <v>#NUM!</v>
      </c>
      <c r="AS31" s="145" t="e">
        <f t="shared" si="4"/>
        <v>#NUM!</v>
      </c>
      <c r="AT31" s="145" t="e">
        <f t="shared" si="4"/>
        <v>#NUM!</v>
      </c>
      <c r="AU31" s="145" t="e">
        <f t="shared" si="5"/>
        <v>#NUM!</v>
      </c>
      <c r="AV31" s="145" t="e">
        <f t="shared" si="5"/>
        <v>#NUM!</v>
      </c>
      <c r="AW31" s="145" t="e">
        <f t="shared" si="5"/>
        <v>#NUM!</v>
      </c>
      <c r="AX31" s="143" t="e">
        <f t="shared" si="6"/>
        <v>#VALUE!</v>
      </c>
      <c r="AY31" s="145" t="e">
        <f t="shared" si="6"/>
        <v>#VALUE!</v>
      </c>
      <c r="AZ31" s="146" t="e">
        <f t="shared" si="6"/>
        <v>#VALUE!</v>
      </c>
      <c r="BA31" s="143" t="e">
        <f t="shared" si="7"/>
        <v>#NUM!</v>
      </c>
      <c r="BB31" s="145" t="e">
        <f t="shared" si="7"/>
        <v>#NUM!</v>
      </c>
      <c r="BC31" s="145" t="e">
        <f t="shared" si="7"/>
        <v>#NUM!</v>
      </c>
      <c r="BD31" s="145" t="e">
        <f t="shared" si="8"/>
        <v>#NUM!</v>
      </c>
      <c r="BE31" s="145" t="e">
        <f t="shared" si="8"/>
        <v>#NUM!</v>
      </c>
      <c r="BF31" s="145" t="e">
        <f t="shared" si="8"/>
        <v>#NUM!</v>
      </c>
      <c r="BG31" s="143" t="e">
        <f t="shared" si="9"/>
        <v>#VALUE!</v>
      </c>
      <c r="BH31" s="145" t="e">
        <f t="shared" si="9"/>
        <v>#VALUE!</v>
      </c>
      <c r="BI31" s="146" t="e">
        <f t="shared" si="9"/>
        <v>#VALUE!</v>
      </c>
      <c r="BJ31" s="143" t="e">
        <f t="shared" si="10"/>
        <v>#NUM!</v>
      </c>
      <c r="BK31" s="145" t="e">
        <f t="shared" si="10"/>
        <v>#NUM!</v>
      </c>
      <c r="BL31" s="145" t="e">
        <f t="shared" si="10"/>
        <v>#NUM!</v>
      </c>
      <c r="BM31" s="145" t="e">
        <f t="shared" si="11"/>
        <v>#NUM!</v>
      </c>
      <c r="BN31" s="145" t="e">
        <f t="shared" si="11"/>
        <v>#NUM!</v>
      </c>
      <c r="BO31" s="145" t="e">
        <f t="shared" si="11"/>
        <v>#NUM!</v>
      </c>
      <c r="BP31" s="143" t="e">
        <f t="shared" si="12"/>
        <v>#VALUE!</v>
      </c>
      <c r="BQ31" s="145" t="e">
        <f t="shared" si="12"/>
        <v>#VALUE!</v>
      </c>
      <c r="BR31" s="146" t="e">
        <f t="shared" si="12"/>
        <v>#VALUE!</v>
      </c>
      <c r="BT31" s="143" t="e">
        <f t="shared" si="36"/>
        <v>#VALUE!</v>
      </c>
      <c r="BU31" s="166" t="e">
        <f t="shared" si="36"/>
        <v>#VALUE!</v>
      </c>
      <c r="BV31" s="143" t="e">
        <f t="shared" si="36"/>
        <v>#VALUE!</v>
      </c>
      <c r="BW31" s="143" t="e">
        <f t="shared" si="36"/>
        <v>#VALUE!</v>
      </c>
      <c r="BX31" s="166" t="e">
        <f t="shared" si="36"/>
        <v>#VALUE!</v>
      </c>
      <c r="BY31" s="143" t="e">
        <f t="shared" si="36"/>
        <v>#VALUE!</v>
      </c>
      <c r="BZ31" s="143" t="e">
        <f t="shared" si="36"/>
        <v>#VALUE!</v>
      </c>
      <c r="CA31" s="166" t="e">
        <f t="shared" si="36"/>
        <v>#VALUE!</v>
      </c>
      <c r="CB31" s="143" t="e">
        <f t="shared" si="36"/>
        <v>#VALUE!</v>
      </c>
      <c r="CC31" s="143" t="e">
        <f t="shared" si="36"/>
        <v>#VALUE!</v>
      </c>
      <c r="CD31" s="166" t="e">
        <f t="shared" si="36"/>
        <v>#VALUE!</v>
      </c>
      <c r="CE31" s="167" t="e">
        <f t="shared" si="36"/>
        <v>#VALUE!</v>
      </c>
      <c r="CF31" s="143" t="e">
        <f t="shared" si="36"/>
        <v>#VALUE!</v>
      </c>
      <c r="CG31" s="166" t="e">
        <f t="shared" si="36"/>
        <v>#VALUE!</v>
      </c>
      <c r="CH31" s="167" t="e">
        <f t="shared" si="36"/>
        <v>#VALUE!</v>
      </c>
      <c r="CJ31" s="147" t="e">
        <f>BT31*'CT Market Penetration Worksheet'!$L$10</f>
        <v>#VALUE!</v>
      </c>
      <c r="CK31" s="148" t="e">
        <f>BU31*'CT Market Penetration Worksheet'!$L$10</f>
        <v>#VALUE!</v>
      </c>
      <c r="CL31" s="148" t="e">
        <f>BV31*'CT Market Penetration Worksheet'!$L$10</f>
        <v>#VALUE!</v>
      </c>
      <c r="CM31" s="147" t="e">
        <f>BW31*'CT Market Penetration Worksheet'!$L$16</f>
        <v>#VALUE!</v>
      </c>
      <c r="CN31" s="148" t="e">
        <f>BX31*'CT Market Penetration Worksheet'!$L$16</f>
        <v>#VALUE!</v>
      </c>
      <c r="CO31" s="148" t="e">
        <f>BY31*'CT Market Penetration Worksheet'!$L$16</f>
        <v>#VALUE!</v>
      </c>
      <c r="CP31" s="147" t="e">
        <f>BZ31*'CT Market Penetration Worksheet'!$L$22</f>
        <v>#VALUE!</v>
      </c>
      <c r="CQ31" s="148" t="e">
        <f>CA31*'CT Market Penetration Worksheet'!$L$22</f>
        <v>#VALUE!</v>
      </c>
      <c r="CR31" s="148" t="e">
        <f>CB31*'CT Market Penetration Worksheet'!$L$22</f>
        <v>#VALUE!</v>
      </c>
      <c r="CS31" s="147" t="e">
        <f>CC31*'CT Market Penetration Worksheet'!$L$28</f>
        <v>#VALUE!</v>
      </c>
      <c r="CT31" s="148" t="e">
        <f>CD31*'CT Market Penetration Worksheet'!$L$28</f>
        <v>#VALUE!</v>
      </c>
      <c r="CU31" s="148" t="e">
        <f>CE31*'CT Market Penetration Worksheet'!$L$28</f>
        <v>#VALUE!</v>
      </c>
      <c r="CV31" s="147" t="e">
        <f t="shared" si="26"/>
        <v>#VALUE!</v>
      </c>
      <c r="CW31" s="168" t="e">
        <f t="shared" si="26"/>
        <v>#VALUE!</v>
      </c>
      <c r="CX31" s="169" t="e">
        <f t="shared" si="26"/>
        <v>#VALUE!</v>
      </c>
      <c r="CZ31" s="125" t="e">
        <f t="shared" si="27"/>
        <v>#VALUE!</v>
      </c>
      <c r="DA31" s="125" t="e">
        <f t="shared" si="28"/>
        <v>#VALUE!</v>
      </c>
      <c r="DB31" s="125" t="e">
        <f t="shared" si="28"/>
        <v>#VALUE!</v>
      </c>
      <c r="DC31" s="125" t="e">
        <f t="shared" si="28"/>
        <v>#VALUE!</v>
      </c>
      <c r="DD31" s="125" t="e">
        <f t="shared" si="28"/>
        <v>#VALUE!</v>
      </c>
      <c r="DF31" s="125" t="e">
        <f t="shared" si="29"/>
        <v>#VALUE!</v>
      </c>
      <c r="DG31" s="125" t="e">
        <f t="shared" si="29"/>
        <v>#VALUE!</v>
      </c>
      <c r="DH31" s="125" t="e">
        <f t="shared" si="29"/>
        <v>#VALUE!</v>
      </c>
      <c r="DI31" s="125" t="e">
        <f t="shared" si="29"/>
        <v>#VALUE!</v>
      </c>
      <c r="DJ31" s="125" t="e">
        <f t="shared" si="30"/>
        <v>#VALUE!</v>
      </c>
    </row>
    <row r="32" spans="1:114" s="124" customFormat="1" x14ac:dyDescent="0.35">
      <c r="A32" s="140">
        <v>2032</v>
      </c>
      <c r="B32" s="141">
        <f t="shared" si="17"/>
        <v>0</v>
      </c>
      <c r="C32" s="141">
        <f t="shared" si="17"/>
        <v>0</v>
      </c>
      <c r="D32" s="141">
        <f t="shared" si="18"/>
        <v>0</v>
      </c>
      <c r="E32" s="141">
        <f t="shared" si="17"/>
        <v>0</v>
      </c>
      <c r="F32" s="141">
        <f t="shared" si="17"/>
        <v>0</v>
      </c>
      <c r="G32" s="141">
        <f t="shared" si="19"/>
        <v>0</v>
      </c>
      <c r="H32" s="141">
        <f t="shared" si="17"/>
        <v>0</v>
      </c>
      <c r="I32" s="141">
        <f t="shared" si="17"/>
        <v>0</v>
      </c>
      <c r="J32" s="141">
        <f t="shared" si="20"/>
        <v>0</v>
      </c>
      <c r="K32" s="141">
        <f t="shared" si="17"/>
        <v>0</v>
      </c>
      <c r="L32" s="141">
        <f t="shared" si="17"/>
        <v>0</v>
      </c>
      <c r="M32" s="142">
        <f t="shared" si="21"/>
        <v>0</v>
      </c>
      <c r="N32" s="141">
        <f t="shared" si="17"/>
        <v>0</v>
      </c>
      <c r="O32" s="141">
        <f t="shared" si="17"/>
        <v>0</v>
      </c>
      <c r="P32" s="141">
        <f t="shared" si="22"/>
        <v>0</v>
      </c>
      <c r="Q32" s="143" t="e">
        <f t="shared" si="37"/>
        <v>#NUM!</v>
      </c>
      <c r="R32" s="145" t="e">
        <f t="shared" si="37"/>
        <v>#NUM!</v>
      </c>
      <c r="S32" s="145" t="e">
        <f t="shared" si="37"/>
        <v>#NUM!</v>
      </c>
      <c r="T32" s="145" t="e">
        <f t="shared" si="37"/>
        <v>#NUM!</v>
      </c>
      <c r="U32" s="145" t="e">
        <f t="shared" si="37"/>
        <v>#NUM!</v>
      </c>
      <c r="V32" s="145" t="e">
        <f t="shared" si="37"/>
        <v>#NUM!</v>
      </c>
      <c r="W32" s="143" t="e">
        <f t="shared" si="37"/>
        <v>#VALUE!</v>
      </c>
      <c r="X32" s="145" t="e">
        <f t="shared" si="37"/>
        <v>#VALUE!</v>
      </c>
      <c r="Y32" s="146" t="e">
        <f t="shared" si="37"/>
        <v>#VALUE!</v>
      </c>
      <c r="Z32" s="143" t="e">
        <f t="shared" si="37"/>
        <v>#NUM!</v>
      </c>
      <c r="AA32" s="145" t="e">
        <f t="shared" si="37"/>
        <v>#NUM!</v>
      </c>
      <c r="AB32" s="145" t="e">
        <f t="shared" si="37"/>
        <v>#NUM!</v>
      </c>
      <c r="AC32" s="145" t="e">
        <f t="shared" si="37"/>
        <v>#NUM!</v>
      </c>
      <c r="AD32" s="145" t="e">
        <f t="shared" si="37"/>
        <v>#NUM!</v>
      </c>
      <c r="AE32" s="145" t="e">
        <f t="shared" si="37"/>
        <v>#NUM!</v>
      </c>
      <c r="AF32" s="143" t="e">
        <f t="shared" si="37"/>
        <v>#VALUE!</v>
      </c>
      <c r="AG32" s="145" t="e">
        <f t="shared" si="35"/>
        <v>#VALUE!</v>
      </c>
      <c r="AH32" s="146" t="e">
        <f t="shared" si="35"/>
        <v>#VALUE!</v>
      </c>
      <c r="AI32" s="143" t="e">
        <f t="shared" si="35"/>
        <v>#NUM!</v>
      </c>
      <c r="AJ32" s="145" t="e">
        <f t="shared" si="35"/>
        <v>#NUM!</v>
      </c>
      <c r="AK32" s="145" t="e">
        <f t="shared" si="35"/>
        <v>#NUM!</v>
      </c>
      <c r="AL32" s="145" t="e">
        <f t="shared" si="35"/>
        <v>#NUM!</v>
      </c>
      <c r="AM32" s="145" t="e">
        <f t="shared" si="35"/>
        <v>#NUM!</v>
      </c>
      <c r="AN32" s="145" t="e">
        <f t="shared" si="35"/>
        <v>#NUM!</v>
      </c>
      <c r="AO32" s="143" t="e">
        <f t="shared" si="35"/>
        <v>#VALUE!</v>
      </c>
      <c r="AP32" s="145" t="e">
        <f t="shared" si="35"/>
        <v>#VALUE!</v>
      </c>
      <c r="AQ32" s="146" t="e">
        <f t="shared" si="35"/>
        <v>#VALUE!</v>
      </c>
      <c r="AR32" s="143" t="e">
        <f t="shared" si="24"/>
        <v>#NUM!</v>
      </c>
      <c r="AS32" s="145" t="e">
        <f t="shared" si="4"/>
        <v>#NUM!</v>
      </c>
      <c r="AT32" s="145" t="e">
        <f t="shared" si="4"/>
        <v>#NUM!</v>
      </c>
      <c r="AU32" s="145" t="e">
        <f t="shared" si="5"/>
        <v>#NUM!</v>
      </c>
      <c r="AV32" s="145" t="e">
        <f t="shared" si="5"/>
        <v>#NUM!</v>
      </c>
      <c r="AW32" s="145" t="e">
        <f t="shared" si="5"/>
        <v>#NUM!</v>
      </c>
      <c r="AX32" s="143" t="e">
        <f t="shared" si="6"/>
        <v>#VALUE!</v>
      </c>
      <c r="AY32" s="145" t="e">
        <f t="shared" si="6"/>
        <v>#VALUE!</v>
      </c>
      <c r="AZ32" s="146" t="e">
        <f t="shared" si="6"/>
        <v>#VALUE!</v>
      </c>
      <c r="BA32" s="143" t="e">
        <f t="shared" si="7"/>
        <v>#NUM!</v>
      </c>
      <c r="BB32" s="145" t="e">
        <f t="shared" si="7"/>
        <v>#NUM!</v>
      </c>
      <c r="BC32" s="145" t="e">
        <f t="shared" si="7"/>
        <v>#NUM!</v>
      </c>
      <c r="BD32" s="145" t="e">
        <f t="shared" si="8"/>
        <v>#NUM!</v>
      </c>
      <c r="BE32" s="145" t="e">
        <f t="shared" si="8"/>
        <v>#NUM!</v>
      </c>
      <c r="BF32" s="145" t="e">
        <f t="shared" si="8"/>
        <v>#NUM!</v>
      </c>
      <c r="BG32" s="143" t="e">
        <f t="shared" si="9"/>
        <v>#VALUE!</v>
      </c>
      <c r="BH32" s="145" t="e">
        <f t="shared" si="9"/>
        <v>#VALUE!</v>
      </c>
      <c r="BI32" s="146" t="e">
        <f t="shared" si="9"/>
        <v>#VALUE!</v>
      </c>
      <c r="BJ32" s="143" t="e">
        <f t="shared" si="10"/>
        <v>#NUM!</v>
      </c>
      <c r="BK32" s="145" t="e">
        <f t="shared" si="10"/>
        <v>#NUM!</v>
      </c>
      <c r="BL32" s="145" t="e">
        <f t="shared" si="10"/>
        <v>#NUM!</v>
      </c>
      <c r="BM32" s="145" t="e">
        <f t="shared" si="11"/>
        <v>#NUM!</v>
      </c>
      <c r="BN32" s="145" t="e">
        <f t="shared" si="11"/>
        <v>#NUM!</v>
      </c>
      <c r="BO32" s="145" t="e">
        <f t="shared" si="11"/>
        <v>#NUM!</v>
      </c>
      <c r="BP32" s="143" t="e">
        <f t="shared" si="12"/>
        <v>#VALUE!</v>
      </c>
      <c r="BQ32" s="145" t="e">
        <f t="shared" si="12"/>
        <v>#VALUE!</v>
      </c>
      <c r="BR32" s="146" t="e">
        <f t="shared" si="12"/>
        <v>#VALUE!</v>
      </c>
      <c r="BT32" s="143" t="e">
        <f t="shared" si="36"/>
        <v>#VALUE!</v>
      </c>
      <c r="BU32" s="166" t="e">
        <f t="shared" si="36"/>
        <v>#VALUE!</v>
      </c>
      <c r="BV32" s="143" t="e">
        <f t="shared" si="36"/>
        <v>#VALUE!</v>
      </c>
      <c r="BW32" s="143" t="e">
        <f t="shared" si="36"/>
        <v>#VALUE!</v>
      </c>
      <c r="BX32" s="166" t="e">
        <f t="shared" si="36"/>
        <v>#VALUE!</v>
      </c>
      <c r="BY32" s="143" t="e">
        <f t="shared" si="36"/>
        <v>#VALUE!</v>
      </c>
      <c r="BZ32" s="143" t="e">
        <f t="shared" si="36"/>
        <v>#VALUE!</v>
      </c>
      <c r="CA32" s="166" t="e">
        <f t="shared" si="36"/>
        <v>#VALUE!</v>
      </c>
      <c r="CB32" s="143" t="e">
        <f t="shared" si="36"/>
        <v>#VALUE!</v>
      </c>
      <c r="CC32" s="143" t="e">
        <f t="shared" si="36"/>
        <v>#VALUE!</v>
      </c>
      <c r="CD32" s="166" t="e">
        <f t="shared" si="36"/>
        <v>#VALUE!</v>
      </c>
      <c r="CE32" s="167" t="e">
        <f t="shared" si="36"/>
        <v>#VALUE!</v>
      </c>
      <c r="CF32" s="143" t="e">
        <f t="shared" si="36"/>
        <v>#VALUE!</v>
      </c>
      <c r="CG32" s="166" t="e">
        <f t="shared" si="36"/>
        <v>#VALUE!</v>
      </c>
      <c r="CH32" s="167" t="e">
        <f t="shared" si="36"/>
        <v>#VALUE!</v>
      </c>
      <c r="CJ32" s="147" t="e">
        <f>BT32*'CT Market Penetration Worksheet'!$L$10</f>
        <v>#VALUE!</v>
      </c>
      <c r="CK32" s="148" t="e">
        <f>BU32*'CT Market Penetration Worksheet'!$L$10</f>
        <v>#VALUE!</v>
      </c>
      <c r="CL32" s="148" t="e">
        <f>BV32*'CT Market Penetration Worksheet'!$L$10</f>
        <v>#VALUE!</v>
      </c>
      <c r="CM32" s="147" t="e">
        <f>BW32*'CT Market Penetration Worksheet'!$L$16</f>
        <v>#VALUE!</v>
      </c>
      <c r="CN32" s="148" t="e">
        <f>BX32*'CT Market Penetration Worksheet'!$L$16</f>
        <v>#VALUE!</v>
      </c>
      <c r="CO32" s="148" t="e">
        <f>BY32*'CT Market Penetration Worksheet'!$L$16</f>
        <v>#VALUE!</v>
      </c>
      <c r="CP32" s="147" t="e">
        <f>BZ32*'CT Market Penetration Worksheet'!$L$22</f>
        <v>#VALUE!</v>
      </c>
      <c r="CQ32" s="148" t="e">
        <f>CA32*'CT Market Penetration Worksheet'!$L$22</f>
        <v>#VALUE!</v>
      </c>
      <c r="CR32" s="148" t="e">
        <f>CB32*'CT Market Penetration Worksheet'!$L$22</f>
        <v>#VALUE!</v>
      </c>
      <c r="CS32" s="147" t="e">
        <f>CC32*'CT Market Penetration Worksheet'!$L$28</f>
        <v>#VALUE!</v>
      </c>
      <c r="CT32" s="148" t="e">
        <f>CD32*'CT Market Penetration Worksheet'!$L$28</f>
        <v>#VALUE!</v>
      </c>
      <c r="CU32" s="148" t="e">
        <f>CE32*'CT Market Penetration Worksheet'!$L$28</f>
        <v>#VALUE!</v>
      </c>
      <c r="CV32" s="147" t="e">
        <f t="shared" si="26"/>
        <v>#VALUE!</v>
      </c>
      <c r="CW32" s="168" t="e">
        <f t="shared" si="26"/>
        <v>#VALUE!</v>
      </c>
      <c r="CX32" s="169" t="e">
        <f t="shared" si="26"/>
        <v>#VALUE!</v>
      </c>
      <c r="CZ32" s="125" t="e">
        <f t="shared" si="27"/>
        <v>#VALUE!</v>
      </c>
      <c r="DA32" s="125" t="e">
        <f t="shared" si="28"/>
        <v>#VALUE!</v>
      </c>
      <c r="DB32" s="125" t="e">
        <f t="shared" si="28"/>
        <v>#VALUE!</v>
      </c>
      <c r="DC32" s="125" t="e">
        <f t="shared" si="28"/>
        <v>#VALUE!</v>
      </c>
      <c r="DD32" s="125" t="e">
        <f t="shared" si="28"/>
        <v>#VALUE!</v>
      </c>
      <c r="DF32" s="125" t="e">
        <f t="shared" si="29"/>
        <v>#VALUE!</v>
      </c>
      <c r="DG32" s="125" t="e">
        <f t="shared" si="29"/>
        <v>#VALUE!</v>
      </c>
      <c r="DH32" s="125" t="e">
        <f t="shared" si="29"/>
        <v>#VALUE!</v>
      </c>
      <c r="DI32" s="125" t="e">
        <f t="shared" si="29"/>
        <v>#VALUE!</v>
      </c>
      <c r="DJ32" s="125" t="e">
        <f t="shared" si="30"/>
        <v>#VALUE!</v>
      </c>
    </row>
    <row r="33" spans="1:114" s="125" customFormat="1" x14ac:dyDescent="0.35">
      <c r="A33" s="140">
        <v>2033</v>
      </c>
      <c r="B33" s="141">
        <f t="shared" si="17"/>
        <v>0</v>
      </c>
      <c r="C33" s="141">
        <f t="shared" si="17"/>
        <v>0</v>
      </c>
      <c r="D33" s="141">
        <f t="shared" si="18"/>
        <v>0</v>
      </c>
      <c r="E33" s="141">
        <f t="shared" si="17"/>
        <v>0</v>
      </c>
      <c r="F33" s="141">
        <f t="shared" si="17"/>
        <v>0</v>
      </c>
      <c r="G33" s="141">
        <f t="shared" si="19"/>
        <v>0</v>
      </c>
      <c r="H33" s="141">
        <f t="shared" si="17"/>
        <v>0</v>
      </c>
      <c r="I33" s="141">
        <f t="shared" si="17"/>
        <v>0</v>
      </c>
      <c r="J33" s="141">
        <f t="shared" si="20"/>
        <v>0</v>
      </c>
      <c r="K33" s="141">
        <f t="shared" si="17"/>
        <v>0</v>
      </c>
      <c r="L33" s="141">
        <f t="shared" si="17"/>
        <v>0</v>
      </c>
      <c r="M33" s="142">
        <f t="shared" si="21"/>
        <v>0</v>
      </c>
      <c r="N33" s="141">
        <f t="shared" si="17"/>
        <v>0</v>
      </c>
      <c r="O33" s="141">
        <f t="shared" si="17"/>
        <v>0</v>
      </c>
      <c r="P33" s="141">
        <f t="shared" si="22"/>
        <v>0</v>
      </c>
      <c r="Q33" s="143" t="e">
        <f t="shared" si="37"/>
        <v>#NUM!</v>
      </c>
      <c r="R33" s="145" t="e">
        <f t="shared" si="37"/>
        <v>#NUM!</v>
      </c>
      <c r="S33" s="145" t="e">
        <f t="shared" si="37"/>
        <v>#NUM!</v>
      </c>
      <c r="T33" s="145" t="e">
        <f t="shared" si="37"/>
        <v>#NUM!</v>
      </c>
      <c r="U33" s="145" t="e">
        <f t="shared" si="37"/>
        <v>#NUM!</v>
      </c>
      <c r="V33" s="145" t="e">
        <f t="shared" si="37"/>
        <v>#NUM!</v>
      </c>
      <c r="W33" s="143" t="e">
        <f t="shared" si="37"/>
        <v>#VALUE!</v>
      </c>
      <c r="X33" s="145" t="e">
        <f t="shared" si="37"/>
        <v>#VALUE!</v>
      </c>
      <c r="Y33" s="146" t="e">
        <f t="shared" si="37"/>
        <v>#VALUE!</v>
      </c>
      <c r="Z33" s="143" t="e">
        <f t="shared" si="37"/>
        <v>#NUM!</v>
      </c>
      <c r="AA33" s="145" t="e">
        <f t="shared" si="37"/>
        <v>#NUM!</v>
      </c>
      <c r="AB33" s="145" t="e">
        <f t="shared" si="37"/>
        <v>#NUM!</v>
      </c>
      <c r="AC33" s="145" t="e">
        <f t="shared" si="37"/>
        <v>#NUM!</v>
      </c>
      <c r="AD33" s="145" t="e">
        <f t="shared" si="37"/>
        <v>#NUM!</v>
      </c>
      <c r="AE33" s="145" t="e">
        <f t="shared" si="37"/>
        <v>#NUM!</v>
      </c>
      <c r="AF33" s="143" t="e">
        <f t="shared" si="37"/>
        <v>#VALUE!</v>
      </c>
      <c r="AG33" s="145" t="e">
        <f t="shared" si="35"/>
        <v>#VALUE!</v>
      </c>
      <c r="AH33" s="146" t="e">
        <f t="shared" si="35"/>
        <v>#VALUE!</v>
      </c>
      <c r="AI33" s="143" t="e">
        <f t="shared" si="35"/>
        <v>#NUM!</v>
      </c>
      <c r="AJ33" s="145" t="e">
        <f t="shared" si="35"/>
        <v>#NUM!</v>
      </c>
      <c r="AK33" s="145" t="e">
        <f t="shared" si="35"/>
        <v>#NUM!</v>
      </c>
      <c r="AL33" s="145" t="e">
        <f t="shared" si="35"/>
        <v>#NUM!</v>
      </c>
      <c r="AM33" s="145" t="e">
        <f t="shared" si="35"/>
        <v>#NUM!</v>
      </c>
      <c r="AN33" s="145" t="e">
        <f t="shared" si="35"/>
        <v>#NUM!</v>
      </c>
      <c r="AO33" s="143" t="e">
        <f t="shared" si="35"/>
        <v>#VALUE!</v>
      </c>
      <c r="AP33" s="145" t="e">
        <f t="shared" si="35"/>
        <v>#VALUE!</v>
      </c>
      <c r="AQ33" s="146" t="e">
        <f t="shared" si="35"/>
        <v>#VALUE!</v>
      </c>
      <c r="AR33" s="143" t="e">
        <f t="shared" si="24"/>
        <v>#NUM!</v>
      </c>
      <c r="AS33" s="145" t="e">
        <f t="shared" si="4"/>
        <v>#NUM!</v>
      </c>
      <c r="AT33" s="145" t="e">
        <f t="shared" si="4"/>
        <v>#NUM!</v>
      </c>
      <c r="AU33" s="145" t="e">
        <f t="shared" si="5"/>
        <v>#NUM!</v>
      </c>
      <c r="AV33" s="145" t="e">
        <f t="shared" si="5"/>
        <v>#NUM!</v>
      </c>
      <c r="AW33" s="145" t="e">
        <f t="shared" si="5"/>
        <v>#NUM!</v>
      </c>
      <c r="AX33" s="143" t="e">
        <f t="shared" si="6"/>
        <v>#VALUE!</v>
      </c>
      <c r="AY33" s="145" t="e">
        <f t="shared" si="6"/>
        <v>#VALUE!</v>
      </c>
      <c r="AZ33" s="146" t="e">
        <f t="shared" si="6"/>
        <v>#VALUE!</v>
      </c>
      <c r="BA33" s="143" t="e">
        <f t="shared" si="7"/>
        <v>#NUM!</v>
      </c>
      <c r="BB33" s="145" t="e">
        <f t="shared" si="7"/>
        <v>#NUM!</v>
      </c>
      <c r="BC33" s="145" t="e">
        <f t="shared" si="7"/>
        <v>#NUM!</v>
      </c>
      <c r="BD33" s="145" t="e">
        <f t="shared" si="8"/>
        <v>#NUM!</v>
      </c>
      <c r="BE33" s="145" t="e">
        <f t="shared" si="8"/>
        <v>#NUM!</v>
      </c>
      <c r="BF33" s="145" t="e">
        <f t="shared" si="8"/>
        <v>#NUM!</v>
      </c>
      <c r="BG33" s="143" t="e">
        <f t="shared" si="9"/>
        <v>#VALUE!</v>
      </c>
      <c r="BH33" s="145" t="e">
        <f t="shared" si="9"/>
        <v>#VALUE!</v>
      </c>
      <c r="BI33" s="146" t="e">
        <f t="shared" si="9"/>
        <v>#VALUE!</v>
      </c>
      <c r="BJ33" s="143" t="e">
        <f t="shared" si="10"/>
        <v>#NUM!</v>
      </c>
      <c r="BK33" s="145" t="e">
        <f t="shared" si="10"/>
        <v>#NUM!</v>
      </c>
      <c r="BL33" s="145" t="e">
        <f t="shared" si="10"/>
        <v>#NUM!</v>
      </c>
      <c r="BM33" s="145" t="e">
        <f t="shared" si="11"/>
        <v>#NUM!</v>
      </c>
      <c r="BN33" s="145" t="e">
        <f t="shared" si="11"/>
        <v>#NUM!</v>
      </c>
      <c r="BO33" s="145" t="e">
        <f t="shared" si="11"/>
        <v>#NUM!</v>
      </c>
      <c r="BP33" s="143" t="e">
        <f t="shared" si="12"/>
        <v>#VALUE!</v>
      </c>
      <c r="BQ33" s="145" t="e">
        <f t="shared" si="12"/>
        <v>#VALUE!</v>
      </c>
      <c r="BR33" s="146" t="e">
        <f t="shared" si="12"/>
        <v>#VALUE!</v>
      </c>
      <c r="BT33" s="143" t="e">
        <f t="shared" si="36"/>
        <v>#VALUE!</v>
      </c>
      <c r="BU33" s="166" t="e">
        <f t="shared" si="36"/>
        <v>#VALUE!</v>
      </c>
      <c r="BV33" s="143" t="e">
        <f t="shared" si="36"/>
        <v>#VALUE!</v>
      </c>
      <c r="BW33" s="143" t="e">
        <f t="shared" si="36"/>
        <v>#VALUE!</v>
      </c>
      <c r="BX33" s="166" t="e">
        <f t="shared" si="36"/>
        <v>#VALUE!</v>
      </c>
      <c r="BY33" s="143" t="e">
        <f t="shared" si="36"/>
        <v>#VALUE!</v>
      </c>
      <c r="BZ33" s="143" t="e">
        <f t="shared" si="36"/>
        <v>#VALUE!</v>
      </c>
      <c r="CA33" s="166" t="e">
        <f t="shared" si="36"/>
        <v>#VALUE!</v>
      </c>
      <c r="CB33" s="143" t="e">
        <f t="shared" si="36"/>
        <v>#VALUE!</v>
      </c>
      <c r="CC33" s="143" t="e">
        <f t="shared" si="36"/>
        <v>#VALUE!</v>
      </c>
      <c r="CD33" s="166" t="e">
        <f t="shared" si="36"/>
        <v>#VALUE!</v>
      </c>
      <c r="CE33" s="167" t="e">
        <f t="shared" si="36"/>
        <v>#VALUE!</v>
      </c>
      <c r="CF33" s="143" t="e">
        <f t="shared" si="36"/>
        <v>#VALUE!</v>
      </c>
      <c r="CG33" s="166" t="e">
        <f t="shared" si="36"/>
        <v>#VALUE!</v>
      </c>
      <c r="CH33" s="167" t="e">
        <f t="shared" si="36"/>
        <v>#VALUE!</v>
      </c>
      <c r="CJ33" s="147" t="e">
        <f>BT33*'CT Market Penetration Worksheet'!$L$10</f>
        <v>#VALUE!</v>
      </c>
      <c r="CK33" s="148" t="e">
        <f>BU33*'CT Market Penetration Worksheet'!$L$10</f>
        <v>#VALUE!</v>
      </c>
      <c r="CL33" s="148" t="e">
        <f>BV33*'CT Market Penetration Worksheet'!$L$10</f>
        <v>#VALUE!</v>
      </c>
      <c r="CM33" s="147" t="e">
        <f>BW33*'CT Market Penetration Worksheet'!$L$16</f>
        <v>#VALUE!</v>
      </c>
      <c r="CN33" s="148" t="e">
        <f>BX33*'CT Market Penetration Worksheet'!$L$16</f>
        <v>#VALUE!</v>
      </c>
      <c r="CO33" s="148" t="e">
        <f>BY33*'CT Market Penetration Worksheet'!$L$16</f>
        <v>#VALUE!</v>
      </c>
      <c r="CP33" s="147" t="e">
        <f>BZ33*'CT Market Penetration Worksheet'!$L$22</f>
        <v>#VALUE!</v>
      </c>
      <c r="CQ33" s="148" t="e">
        <f>CA33*'CT Market Penetration Worksheet'!$L$22</f>
        <v>#VALUE!</v>
      </c>
      <c r="CR33" s="148" t="e">
        <f>CB33*'CT Market Penetration Worksheet'!$L$22</f>
        <v>#VALUE!</v>
      </c>
      <c r="CS33" s="147" t="e">
        <f>CC33*'CT Market Penetration Worksheet'!$L$28</f>
        <v>#VALUE!</v>
      </c>
      <c r="CT33" s="148" t="e">
        <f>CD33*'CT Market Penetration Worksheet'!$L$28</f>
        <v>#VALUE!</v>
      </c>
      <c r="CU33" s="148" t="e">
        <f>CE33*'CT Market Penetration Worksheet'!$L$28</f>
        <v>#VALUE!</v>
      </c>
      <c r="CV33" s="147" t="e">
        <f t="shared" si="26"/>
        <v>#VALUE!</v>
      </c>
      <c r="CW33" s="168" t="e">
        <f t="shared" si="26"/>
        <v>#VALUE!</v>
      </c>
      <c r="CX33" s="169" t="e">
        <f t="shared" si="26"/>
        <v>#VALUE!</v>
      </c>
      <c r="CZ33" s="125" t="e">
        <f t="shared" si="27"/>
        <v>#VALUE!</v>
      </c>
      <c r="DA33" s="125" t="e">
        <f t="shared" si="28"/>
        <v>#VALUE!</v>
      </c>
      <c r="DB33" s="125" t="e">
        <f t="shared" si="28"/>
        <v>#VALUE!</v>
      </c>
      <c r="DC33" s="125" t="e">
        <f t="shared" si="28"/>
        <v>#VALUE!</v>
      </c>
      <c r="DD33" s="125" t="e">
        <f t="shared" si="28"/>
        <v>#VALUE!</v>
      </c>
      <c r="DF33" s="125" t="e">
        <f t="shared" si="29"/>
        <v>#VALUE!</v>
      </c>
      <c r="DG33" s="125" t="e">
        <f t="shared" si="29"/>
        <v>#VALUE!</v>
      </c>
      <c r="DH33" s="125" t="e">
        <f t="shared" si="29"/>
        <v>#VALUE!</v>
      </c>
      <c r="DI33" s="125" t="e">
        <f t="shared" si="29"/>
        <v>#VALUE!</v>
      </c>
      <c r="DJ33" s="125" t="e">
        <f t="shared" si="30"/>
        <v>#VALUE!</v>
      </c>
    </row>
    <row r="34" spans="1:114" s="125" customFormat="1" ht="15" thickBot="1" x14ac:dyDescent="0.4">
      <c r="A34" s="140">
        <v>2034</v>
      </c>
      <c r="B34" s="141">
        <f t="shared" si="17"/>
        <v>0</v>
      </c>
      <c r="C34" s="141">
        <f t="shared" si="17"/>
        <v>0</v>
      </c>
      <c r="D34" s="141">
        <f t="shared" si="18"/>
        <v>0</v>
      </c>
      <c r="E34" s="141">
        <f t="shared" si="17"/>
        <v>0</v>
      </c>
      <c r="F34" s="141">
        <f t="shared" si="17"/>
        <v>0</v>
      </c>
      <c r="G34" s="141">
        <f t="shared" si="19"/>
        <v>0</v>
      </c>
      <c r="H34" s="141">
        <f t="shared" si="17"/>
        <v>0</v>
      </c>
      <c r="I34" s="141">
        <f t="shared" si="17"/>
        <v>0</v>
      </c>
      <c r="J34" s="141">
        <f t="shared" si="20"/>
        <v>0</v>
      </c>
      <c r="K34" s="141">
        <f t="shared" si="17"/>
        <v>0</v>
      </c>
      <c r="L34" s="141">
        <f t="shared" si="17"/>
        <v>0</v>
      </c>
      <c r="M34" s="142">
        <f t="shared" si="21"/>
        <v>0</v>
      </c>
      <c r="N34" s="141">
        <f t="shared" si="17"/>
        <v>0</v>
      </c>
      <c r="O34" s="141">
        <f t="shared" si="17"/>
        <v>0</v>
      </c>
      <c r="P34" s="141">
        <f t="shared" si="22"/>
        <v>0</v>
      </c>
      <c r="Q34" s="143" t="e">
        <f t="shared" si="37"/>
        <v>#NUM!</v>
      </c>
      <c r="R34" s="145" t="e">
        <f t="shared" si="37"/>
        <v>#NUM!</v>
      </c>
      <c r="S34" s="145" t="e">
        <f t="shared" si="37"/>
        <v>#NUM!</v>
      </c>
      <c r="T34" s="145" t="e">
        <f t="shared" si="37"/>
        <v>#NUM!</v>
      </c>
      <c r="U34" s="145" t="e">
        <f t="shared" si="37"/>
        <v>#NUM!</v>
      </c>
      <c r="V34" s="145" t="e">
        <f t="shared" si="37"/>
        <v>#NUM!</v>
      </c>
      <c r="W34" s="143" t="e">
        <f t="shared" si="37"/>
        <v>#VALUE!</v>
      </c>
      <c r="X34" s="145" t="e">
        <f t="shared" si="37"/>
        <v>#VALUE!</v>
      </c>
      <c r="Y34" s="146" t="e">
        <f t="shared" si="37"/>
        <v>#VALUE!</v>
      </c>
      <c r="Z34" s="143" t="e">
        <f t="shared" si="37"/>
        <v>#NUM!</v>
      </c>
      <c r="AA34" s="145" t="e">
        <f t="shared" si="37"/>
        <v>#NUM!</v>
      </c>
      <c r="AB34" s="145" t="e">
        <f t="shared" si="37"/>
        <v>#NUM!</v>
      </c>
      <c r="AC34" s="145" t="e">
        <f t="shared" si="37"/>
        <v>#NUM!</v>
      </c>
      <c r="AD34" s="145" t="e">
        <f t="shared" si="37"/>
        <v>#NUM!</v>
      </c>
      <c r="AE34" s="145" t="e">
        <f t="shared" si="37"/>
        <v>#NUM!</v>
      </c>
      <c r="AF34" s="143" t="e">
        <f t="shared" si="37"/>
        <v>#VALUE!</v>
      </c>
      <c r="AG34" s="145" t="e">
        <f t="shared" si="35"/>
        <v>#VALUE!</v>
      </c>
      <c r="AH34" s="146" t="e">
        <f t="shared" si="35"/>
        <v>#VALUE!</v>
      </c>
      <c r="AI34" s="143" t="e">
        <f t="shared" si="35"/>
        <v>#NUM!</v>
      </c>
      <c r="AJ34" s="145" t="e">
        <f t="shared" si="35"/>
        <v>#NUM!</v>
      </c>
      <c r="AK34" s="145" t="e">
        <f t="shared" si="35"/>
        <v>#NUM!</v>
      </c>
      <c r="AL34" s="145" t="e">
        <f t="shared" si="35"/>
        <v>#NUM!</v>
      </c>
      <c r="AM34" s="145" t="e">
        <f t="shared" si="35"/>
        <v>#NUM!</v>
      </c>
      <c r="AN34" s="145" t="e">
        <f t="shared" si="35"/>
        <v>#NUM!</v>
      </c>
      <c r="AO34" s="143" t="e">
        <f t="shared" si="35"/>
        <v>#VALUE!</v>
      </c>
      <c r="AP34" s="145" t="e">
        <f t="shared" si="35"/>
        <v>#VALUE!</v>
      </c>
      <c r="AQ34" s="146" t="e">
        <f t="shared" si="35"/>
        <v>#VALUE!</v>
      </c>
      <c r="AR34" s="143" t="e">
        <f t="shared" si="24"/>
        <v>#NUM!</v>
      </c>
      <c r="AS34" s="145" t="e">
        <f t="shared" si="4"/>
        <v>#NUM!</v>
      </c>
      <c r="AT34" s="145" t="e">
        <f t="shared" si="4"/>
        <v>#NUM!</v>
      </c>
      <c r="AU34" s="145" t="e">
        <f t="shared" si="5"/>
        <v>#NUM!</v>
      </c>
      <c r="AV34" s="145" t="e">
        <f t="shared" si="5"/>
        <v>#NUM!</v>
      </c>
      <c r="AW34" s="145" t="e">
        <f t="shared" si="5"/>
        <v>#NUM!</v>
      </c>
      <c r="AX34" s="143" t="e">
        <f t="shared" si="6"/>
        <v>#VALUE!</v>
      </c>
      <c r="AY34" s="145" t="e">
        <f t="shared" si="6"/>
        <v>#VALUE!</v>
      </c>
      <c r="AZ34" s="146" t="e">
        <f t="shared" si="6"/>
        <v>#VALUE!</v>
      </c>
      <c r="BA34" s="143" t="e">
        <f t="shared" si="7"/>
        <v>#NUM!</v>
      </c>
      <c r="BB34" s="145" t="e">
        <f t="shared" si="7"/>
        <v>#NUM!</v>
      </c>
      <c r="BC34" s="145" t="e">
        <f t="shared" si="7"/>
        <v>#NUM!</v>
      </c>
      <c r="BD34" s="145" t="e">
        <f t="shared" si="8"/>
        <v>#NUM!</v>
      </c>
      <c r="BE34" s="145" t="e">
        <f t="shared" si="8"/>
        <v>#NUM!</v>
      </c>
      <c r="BF34" s="145" t="e">
        <f t="shared" si="8"/>
        <v>#NUM!</v>
      </c>
      <c r="BG34" s="143" t="e">
        <f t="shared" si="9"/>
        <v>#VALUE!</v>
      </c>
      <c r="BH34" s="145" t="e">
        <f t="shared" si="9"/>
        <v>#VALUE!</v>
      </c>
      <c r="BI34" s="146" t="e">
        <f t="shared" si="9"/>
        <v>#VALUE!</v>
      </c>
      <c r="BJ34" s="143" t="e">
        <f t="shared" si="10"/>
        <v>#NUM!</v>
      </c>
      <c r="BK34" s="145" t="e">
        <f t="shared" si="10"/>
        <v>#NUM!</v>
      </c>
      <c r="BL34" s="145" t="e">
        <f t="shared" si="10"/>
        <v>#NUM!</v>
      </c>
      <c r="BM34" s="145" t="e">
        <f t="shared" si="11"/>
        <v>#NUM!</v>
      </c>
      <c r="BN34" s="145" t="e">
        <f t="shared" si="11"/>
        <v>#NUM!</v>
      </c>
      <c r="BO34" s="145" t="e">
        <f t="shared" si="11"/>
        <v>#NUM!</v>
      </c>
      <c r="BP34" s="143" t="e">
        <f t="shared" si="12"/>
        <v>#VALUE!</v>
      </c>
      <c r="BQ34" s="145" t="e">
        <f t="shared" si="12"/>
        <v>#VALUE!</v>
      </c>
      <c r="BR34" s="146" t="e">
        <f t="shared" si="12"/>
        <v>#VALUE!</v>
      </c>
      <c r="BT34" s="143" t="e">
        <f t="shared" si="36"/>
        <v>#VALUE!</v>
      </c>
      <c r="BU34" s="166" t="e">
        <f t="shared" si="36"/>
        <v>#VALUE!</v>
      </c>
      <c r="BV34" s="143" t="e">
        <f t="shared" si="36"/>
        <v>#VALUE!</v>
      </c>
      <c r="BW34" s="143" t="e">
        <f t="shared" si="36"/>
        <v>#VALUE!</v>
      </c>
      <c r="BX34" s="166" t="e">
        <f t="shared" si="36"/>
        <v>#VALUE!</v>
      </c>
      <c r="BY34" s="143" t="e">
        <f t="shared" si="36"/>
        <v>#VALUE!</v>
      </c>
      <c r="BZ34" s="143" t="e">
        <f t="shared" si="36"/>
        <v>#VALUE!</v>
      </c>
      <c r="CA34" s="166" t="e">
        <f t="shared" si="36"/>
        <v>#VALUE!</v>
      </c>
      <c r="CB34" s="143" t="e">
        <f t="shared" si="36"/>
        <v>#VALUE!</v>
      </c>
      <c r="CC34" s="143" t="e">
        <f t="shared" si="36"/>
        <v>#VALUE!</v>
      </c>
      <c r="CD34" s="166" t="e">
        <f t="shared" si="36"/>
        <v>#VALUE!</v>
      </c>
      <c r="CE34" s="167" t="e">
        <f t="shared" si="36"/>
        <v>#VALUE!</v>
      </c>
      <c r="CF34" s="143" t="e">
        <f t="shared" si="36"/>
        <v>#VALUE!</v>
      </c>
      <c r="CG34" s="166" t="e">
        <f t="shared" si="36"/>
        <v>#VALUE!</v>
      </c>
      <c r="CH34" s="167" t="e">
        <f t="shared" si="36"/>
        <v>#VALUE!</v>
      </c>
      <c r="CJ34" s="147" t="e">
        <f>BT34*'CT Market Penetration Worksheet'!$L$10</f>
        <v>#VALUE!</v>
      </c>
      <c r="CK34" s="148" t="e">
        <f>BU34*'CT Market Penetration Worksheet'!$L$10</f>
        <v>#VALUE!</v>
      </c>
      <c r="CL34" s="148" t="e">
        <f>BV34*'CT Market Penetration Worksheet'!$L$10</f>
        <v>#VALUE!</v>
      </c>
      <c r="CM34" s="147" t="e">
        <f>BW34*'CT Market Penetration Worksheet'!$L$16</f>
        <v>#VALUE!</v>
      </c>
      <c r="CN34" s="148" t="e">
        <f>BX34*'CT Market Penetration Worksheet'!$L$16</f>
        <v>#VALUE!</v>
      </c>
      <c r="CO34" s="148" t="e">
        <f>BY34*'CT Market Penetration Worksheet'!$L$16</f>
        <v>#VALUE!</v>
      </c>
      <c r="CP34" s="147" t="e">
        <f>BZ34*'CT Market Penetration Worksheet'!$L$22</f>
        <v>#VALUE!</v>
      </c>
      <c r="CQ34" s="148" t="e">
        <f>CA34*'CT Market Penetration Worksheet'!$L$22</f>
        <v>#VALUE!</v>
      </c>
      <c r="CR34" s="148" t="e">
        <f>CB34*'CT Market Penetration Worksheet'!$L$22</f>
        <v>#VALUE!</v>
      </c>
      <c r="CS34" s="147" t="e">
        <f>CC34*'CT Market Penetration Worksheet'!$L$28</f>
        <v>#VALUE!</v>
      </c>
      <c r="CT34" s="148" t="e">
        <f>CD34*'CT Market Penetration Worksheet'!$L$28</f>
        <v>#VALUE!</v>
      </c>
      <c r="CU34" s="148" t="e">
        <f>CE34*'CT Market Penetration Worksheet'!$L$28</f>
        <v>#VALUE!</v>
      </c>
      <c r="CV34" s="147" t="e">
        <f t="shared" si="26"/>
        <v>#VALUE!</v>
      </c>
      <c r="CW34" s="168" t="e">
        <f t="shared" si="26"/>
        <v>#VALUE!</v>
      </c>
      <c r="CX34" s="169" t="e">
        <f t="shared" si="26"/>
        <v>#VALUE!</v>
      </c>
      <c r="CZ34" s="125" t="e">
        <f t="shared" si="27"/>
        <v>#VALUE!</v>
      </c>
      <c r="DA34" s="125" t="e">
        <f t="shared" si="28"/>
        <v>#VALUE!</v>
      </c>
      <c r="DB34" s="125" t="e">
        <f t="shared" si="28"/>
        <v>#VALUE!</v>
      </c>
      <c r="DC34" s="125" t="e">
        <f t="shared" si="28"/>
        <v>#VALUE!</v>
      </c>
      <c r="DD34" s="125" t="e">
        <f t="shared" si="28"/>
        <v>#VALUE!</v>
      </c>
      <c r="DF34" s="125" t="e">
        <f t="shared" si="29"/>
        <v>#VALUE!</v>
      </c>
      <c r="DG34" s="125" t="e">
        <f t="shared" si="29"/>
        <v>#VALUE!</v>
      </c>
      <c r="DH34" s="125" t="e">
        <f t="shared" si="29"/>
        <v>#VALUE!</v>
      </c>
      <c r="DI34" s="125" t="e">
        <f t="shared" si="29"/>
        <v>#VALUE!</v>
      </c>
      <c r="DJ34" s="125" t="e">
        <f t="shared" si="30"/>
        <v>#VALUE!</v>
      </c>
    </row>
    <row r="35" spans="1:114" s="171" customFormat="1" ht="15" thickBot="1" x14ac:dyDescent="0.4">
      <c r="A35" s="170">
        <v>2035</v>
      </c>
      <c r="B35" s="154">
        <f t="shared" si="17"/>
        <v>0</v>
      </c>
      <c r="C35" s="154">
        <f t="shared" si="17"/>
        <v>0</v>
      </c>
      <c r="D35" s="154">
        <f t="shared" si="18"/>
        <v>0</v>
      </c>
      <c r="E35" s="154">
        <f t="shared" si="17"/>
        <v>0</v>
      </c>
      <c r="F35" s="154">
        <f t="shared" si="17"/>
        <v>0</v>
      </c>
      <c r="G35" s="154">
        <f t="shared" si="19"/>
        <v>0</v>
      </c>
      <c r="H35" s="154">
        <f t="shared" si="17"/>
        <v>0</v>
      </c>
      <c r="I35" s="154">
        <f t="shared" si="17"/>
        <v>0</v>
      </c>
      <c r="J35" s="154">
        <f t="shared" si="20"/>
        <v>0</v>
      </c>
      <c r="K35" s="154">
        <f t="shared" si="17"/>
        <v>0</v>
      </c>
      <c r="L35" s="154">
        <f t="shared" si="17"/>
        <v>0</v>
      </c>
      <c r="M35" s="155">
        <f t="shared" si="21"/>
        <v>0</v>
      </c>
      <c r="N35" s="154">
        <f t="shared" si="17"/>
        <v>0</v>
      </c>
      <c r="O35" s="154">
        <f t="shared" si="17"/>
        <v>0</v>
      </c>
      <c r="P35" s="154">
        <f t="shared" si="22"/>
        <v>0</v>
      </c>
      <c r="Q35" s="156" t="e">
        <f t="shared" si="37"/>
        <v>#NUM!</v>
      </c>
      <c r="R35" s="158" t="e">
        <f t="shared" si="37"/>
        <v>#NUM!</v>
      </c>
      <c r="S35" s="158" t="e">
        <f t="shared" si="37"/>
        <v>#NUM!</v>
      </c>
      <c r="T35" s="158" t="e">
        <f t="shared" si="37"/>
        <v>#NUM!</v>
      </c>
      <c r="U35" s="158" t="e">
        <f t="shared" si="37"/>
        <v>#NUM!</v>
      </c>
      <c r="V35" s="158" t="e">
        <f t="shared" si="37"/>
        <v>#NUM!</v>
      </c>
      <c r="W35" s="156" t="e">
        <f t="shared" si="37"/>
        <v>#VALUE!</v>
      </c>
      <c r="X35" s="158" t="e">
        <f t="shared" si="37"/>
        <v>#VALUE!</v>
      </c>
      <c r="Y35" s="159" t="e">
        <f t="shared" si="37"/>
        <v>#VALUE!</v>
      </c>
      <c r="Z35" s="156" t="e">
        <f t="shared" si="37"/>
        <v>#NUM!</v>
      </c>
      <c r="AA35" s="158" t="e">
        <f t="shared" si="37"/>
        <v>#NUM!</v>
      </c>
      <c r="AB35" s="158" t="e">
        <f t="shared" si="37"/>
        <v>#NUM!</v>
      </c>
      <c r="AC35" s="158" t="e">
        <f t="shared" si="37"/>
        <v>#NUM!</v>
      </c>
      <c r="AD35" s="158" t="e">
        <f t="shared" si="37"/>
        <v>#NUM!</v>
      </c>
      <c r="AE35" s="158" t="e">
        <f t="shared" si="37"/>
        <v>#NUM!</v>
      </c>
      <c r="AF35" s="156" t="e">
        <f t="shared" si="37"/>
        <v>#VALUE!</v>
      </c>
      <c r="AG35" s="158" t="e">
        <f t="shared" si="35"/>
        <v>#VALUE!</v>
      </c>
      <c r="AH35" s="159" t="e">
        <f t="shared" si="35"/>
        <v>#VALUE!</v>
      </c>
      <c r="AI35" s="156" t="e">
        <f t="shared" si="35"/>
        <v>#NUM!</v>
      </c>
      <c r="AJ35" s="158" t="e">
        <f t="shared" si="35"/>
        <v>#NUM!</v>
      </c>
      <c r="AK35" s="158" t="e">
        <f t="shared" si="35"/>
        <v>#NUM!</v>
      </c>
      <c r="AL35" s="158" t="e">
        <f t="shared" si="35"/>
        <v>#NUM!</v>
      </c>
      <c r="AM35" s="158" t="e">
        <f t="shared" si="35"/>
        <v>#NUM!</v>
      </c>
      <c r="AN35" s="158" t="e">
        <f t="shared" si="35"/>
        <v>#NUM!</v>
      </c>
      <c r="AO35" s="156" t="e">
        <f t="shared" si="35"/>
        <v>#VALUE!</v>
      </c>
      <c r="AP35" s="158" t="e">
        <f t="shared" si="35"/>
        <v>#VALUE!</v>
      </c>
      <c r="AQ35" s="159" t="e">
        <f t="shared" si="35"/>
        <v>#VALUE!</v>
      </c>
      <c r="AR35" s="156" t="e">
        <f t="shared" si="24"/>
        <v>#NUM!</v>
      </c>
      <c r="AS35" s="158" t="e">
        <f t="shared" si="4"/>
        <v>#NUM!</v>
      </c>
      <c r="AT35" s="158" t="e">
        <f t="shared" si="4"/>
        <v>#NUM!</v>
      </c>
      <c r="AU35" s="158" t="e">
        <f t="shared" si="5"/>
        <v>#NUM!</v>
      </c>
      <c r="AV35" s="158" t="e">
        <f t="shared" si="5"/>
        <v>#NUM!</v>
      </c>
      <c r="AW35" s="158" t="e">
        <f t="shared" si="5"/>
        <v>#NUM!</v>
      </c>
      <c r="AX35" s="156" t="e">
        <f t="shared" si="6"/>
        <v>#VALUE!</v>
      </c>
      <c r="AY35" s="158" t="e">
        <f t="shared" si="6"/>
        <v>#VALUE!</v>
      </c>
      <c r="AZ35" s="159" t="e">
        <f t="shared" si="6"/>
        <v>#VALUE!</v>
      </c>
      <c r="BA35" s="156" t="e">
        <f t="shared" si="7"/>
        <v>#NUM!</v>
      </c>
      <c r="BB35" s="158" t="e">
        <f t="shared" si="7"/>
        <v>#NUM!</v>
      </c>
      <c r="BC35" s="158" t="e">
        <f t="shared" si="7"/>
        <v>#NUM!</v>
      </c>
      <c r="BD35" s="158" t="e">
        <f t="shared" si="8"/>
        <v>#NUM!</v>
      </c>
      <c r="BE35" s="158" t="e">
        <f t="shared" si="8"/>
        <v>#NUM!</v>
      </c>
      <c r="BF35" s="158" t="e">
        <f t="shared" si="8"/>
        <v>#NUM!</v>
      </c>
      <c r="BG35" s="156" t="e">
        <f t="shared" si="9"/>
        <v>#VALUE!</v>
      </c>
      <c r="BH35" s="158" t="e">
        <f t="shared" si="9"/>
        <v>#VALUE!</v>
      </c>
      <c r="BI35" s="159" t="e">
        <f t="shared" si="9"/>
        <v>#VALUE!</v>
      </c>
      <c r="BJ35" s="156" t="e">
        <f t="shared" si="10"/>
        <v>#NUM!</v>
      </c>
      <c r="BK35" s="158" t="e">
        <f t="shared" si="10"/>
        <v>#NUM!</v>
      </c>
      <c r="BL35" s="158" t="e">
        <f t="shared" si="10"/>
        <v>#NUM!</v>
      </c>
      <c r="BM35" s="158" t="e">
        <f t="shared" si="11"/>
        <v>#NUM!</v>
      </c>
      <c r="BN35" s="158" t="e">
        <f t="shared" si="11"/>
        <v>#NUM!</v>
      </c>
      <c r="BO35" s="158" t="e">
        <f t="shared" si="11"/>
        <v>#NUM!</v>
      </c>
      <c r="BP35" s="156" t="e">
        <f t="shared" si="12"/>
        <v>#VALUE!</v>
      </c>
      <c r="BQ35" s="158" t="e">
        <f t="shared" si="12"/>
        <v>#VALUE!</v>
      </c>
      <c r="BR35" s="159" t="e">
        <f t="shared" si="12"/>
        <v>#VALUE!</v>
      </c>
      <c r="BT35" s="156" t="e">
        <f t="shared" si="36"/>
        <v>#VALUE!</v>
      </c>
      <c r="BU35" s="158" t="e">
        <f t="shared" si="36"/>
        <v>#VALUE!</v>
      </c>
      <c r="BV35" s="156" t="e">
        <f t="shared" si="36"/>
        <v>#VALUE!</v>
      </c>
      <c r="BW35" s="156" t="e">
        <f t="shared" si="36"/>
        <v>#VALUE!</v>
      </c>
      <c r="BX35" s="158" t="e">
        <f t="shared" si="36"/>
        <v>#VALUE!</v>
      </c>
      <c r="BY35" s="156" t="e">
        <f t="shared" si="36"/>
        <v>#VALUE!</v>
      </c>
      <c r="BZ35" s="156" t="e">
        <f t="shared" si="36"/>
        <v>#VALUE!</v>
      </c>
      <c r="CA35" s="158" t="e">
        <f t="shared" si="36"/>
        <v>#VALUE!</v>
      </c>
      <c r="CB35" s="156" t="e">
        <f t="shared" si="36"/>
        <v>#VALUE!</v>
      </c>
      <c r="CC35" s="156" t="e">
        <f t="shared" si="36"/>
        <v>#VALUE!</v>
      </c>
      <c r="CD35" s="158" t="e">
        <f t="shared" si="36"/>
        <v>#VALUE!</v>
      </c>
      <c r="CE35" s="162" t="e">
        <f t="shared" si="36"/>
        <v>#VALUE!</v>
      </c>
      <c r="CF35" s="156" t="e">
        <f t="shared" si="36"/>
        <v>#VALUE!</v>
      </c>
      <c r="CG35" s="158" t="e">
        <f t="shared" si="36"/>
        <v>#VALUE!</v>
      </c>
      <c r="CH35" s="162" t="e">
        <f t="shared" si="36"/>
        <v>#VALUE!</v>
      </c>
      <c r="CJ35" s="147" t="e">
        <f>BT35*'CT Market Penetration Worksheet'!$L$10</f>
        <v>#VALUE!</v>
      </c>
      <c r="CK35" s="148" t="e">
        <f>BU35*'CT Market Penetration Worksheet'!$L$10</f>
        <v>#VALUE!</v>
      </c>
      <c r="CL35" s="148" t="e">
        <f>BV35*'CT Market Penetration Worksheet'!$L$10</f>
        <v>#VALUE!</v>
      </c>
      <c r="CM35" s="147" t="e">
        <f>BW35*'CT Market Penetration Worksheet'!$L$16</f>
        <v>#VALUE!</v>
      </c>
      <c r="CN35" s="148" t="e">
        <f>BX35*'CT Market Penetration Worksheet'!$L$16</f>
        <v>#VALUE!</v>
      </c>
      <c r="CO35" s="148" t="e">
        <f>BY35*'CT Market Penetration Worksheet'!$L$16</f>
        <v>#VALUE!</v>
      </c>
      <c r="CP35" s="147" t="e">
        <f>BZ35*'CT Market Penetration Worksheet'!$L$22</f>
        <v>#VALUE!</v>
      </c>
      <c r="CQ35" s="148" t="e">
        <f>CA35*'CT Market Penetration Worksheet'!$L$22</f>
        <v>#VALUE!</v>
      </c>
      <c r="CR35" s="148" t="e">
        <f>CB35*'CT Market Penetration Worksheet'!$L$22</f>
        <v>#VALUE!</v>
      </c>
      <c r="CS35" s="147" t="e">
        <f>CC35*'CT Market Penetration Worksheet'!$L$28</f>
        <v>#VALUE!</v>
      </c>
      <c r="CT35" s="148" t="e">
        <f>CD35*'CT Market Penetration Worksheet'!$L$28</f>
        <v>#VALUE!</v>
      </c>
      <c r="CU35" s="148" t="e">
        <f>CE35*'CT Market Penetration Worksheet'!$L$28</f>
        <v>#VALUE!</v>
      </c>
      <c r="CV35" s="163" t="e">
        <f t="shared" si="26"/>
        <v>#VALUE!</v>
      </c>
      <c r="CW35" s="164" t="e">
        <f t="shared" si="26"/>
        <v>#VALUE!</v>
      </c>
      <c r="CX35" s="165" t="e">
        <f t="shared" si="26"/>
        <v>#VALUE!</v>
      </c>
      <c r="CZ35" s="125" t="e">
        <f t="shared" si="27"/>
        <v>#VALUE!</v>
      </c>
      <c r="DA35" s="125" t="e">
        <f t="shared" si="28"/>
        <v>#VALUE!</v>
      </c>
      <c r="DB35" s="125" t="e">
        <f t="shared" si="28"/>
        <v>#VALUE!</v>
      </c>
      <c r="DC35" s="125" t="e">
        <f t="shared" si="28"/>
        <v>#VALUE!</v>
      </c>
      <c r="DD35" s="125" t="e">
        <f t="shared" si="28"/>
        <v>#VALUE!</v>
      </c>
      <c r="DF35" s="125" t="e">
        <f t="shared" si="29"/>
        <v>#VALUE!</v>
      </c>
      <c r="DG35" s="125" t="e">
        <f t="shared" si="29"/>
        <v>#VALUE!</v>
      </c>
      <c r="DH35" s="125" t="e">
        <f t="shared" si="29"/>
        <v>#VALUE!</v>
      </c>
      <c r="DI35" s="125" t="e">
        <f t="shared" si="29"/>
        <v>#VALUE!</v>
      </c>
      <c r="DJ35" s="125" t="e">
        <f t="shared" si="30"/>
        <v>#VALUE!</v>
      </c>
    </row>
    <row r="36" spans="1:114" s="125" customFormat="1" x14ac:dyDescent="0.35">
      <c r="A36" s="140">
        <v>2036</v>
      </c>
      <c r="B36" s="141">
        <f t="shared" si="17"/>
        <v>0</v>
      </c>
      <c r="C36" s="141">
        <f t="shared" si="17"/>
        <v>0</v>
      </c>
      <c r="D36" s="141">
        <f t="shared" si="18"/>
        <v>0</v>
      </c>
      <c r="E36" s="141">
        <f t="shared" si="17"/>
        <v>0</v>
      </c>
      <c r="F36" s="141">
        <f t="shared" si="17"/>
        <v>0</v>
      </c>
      <c r="G36" s="141">
        <f t="shared" si="19"/>
        <v>0</v>
      </c>
      <c r="H36" s="141">
        <f t="shared" si="17"/>
        <v>0</v>
      </c>
      <c r="I36" s="141">
        <f t="shared" ref="I36:O36" si="38">I$6+((I$5-I$6)/(1+EXP((($A36-I$8)/I$7))))</f>
        <v>0</v>
      </c>
      <c r="J36" s="141">
        <f t="shared" si="20"/>
        <v>0</v>
      </c>
      <c r="K36" s="141">
        <f t="shared" si="38"/>
        <v>0</v>
      </c>
      <c r="L36" s="141">
        <f t="shared" si="38"/>
        <v>0</v>
      </c>
      <c r="M36" s="142">
        <f t="shared" si="21"/>
        <v>0</v>
      </c>
      <c r="N36" s="141">
        <f t="shared" si="38"/>
        <v>0</v>
      </c>
      <c r="O36" s="141">
        <f t="shared" si="38"/>
        <v>0</v>
      </c>
      <c r="P36" s="141">
        <f t="shared" si="22"/>
        <v>0</v>
      </c>
      <c r="Q36" s="143" t="e">
        <f t="shared" si="37"/>
        <v>#NUM!</v>
      </c>
      <c r="R36" s="145" t="e">
        <f t="shared" si="37"/>
        <v>#NUM!</v>
      </c>
      <c r="S36" s="145" t="e">
        <f t="shared" si="37"/>
        <v>#NUM!</v>
      </c>
      <c r="T36" s="145" t="e">
        <f t="shared" si="37"/>
        <v>#NUM!</v>
      </c>
      <c r="U36" s="145" t="e">
        <f t="shared" si="37"/>
        <v>#NUM!</v>
      </c>
      <c r="V36" s="145" t="e">
        <f t="shared" si="37"/>
        <v>#NUM!</v>
      </c>
      <c r="W36" s="143" t="e">
        <f t="shared" si="37"/>
        <v>#VALUE!</v>
      </c>
      <c r="X36" s="145" t="e">
        <f t="shared" si="37"/>
        <v>#VALUE!</v>
      </c>
      <c r="Y36" s="146" t="e">
        <f t="shared" si="37"/>
        <v>#VALUE!</v>
      </c>
      <c r="Z36" s="143" t="e">
        <f t="shared" si="37"/>
        <v>#NUM!</v>
      </c>
      <c r="AA36" s="145" t="e">
        <f t="shared" si="37"/>
        <v>#NUM!</v>
      </c>
      <c r="AB36" s="145" t="e">
        <f t="shared" si="37"/>
        <v>#NUM!</v>
      </c>
      <c r="AC36" s="145" t="e">
        <f t="shared" si="37"/>
        <v>#NUM!</v>
      </c>
      <c r="AD36" s="145" t="e">
        <f t="shared" si="37"/>
        <v>#NUM!</v>
      </c>
      <c r="AE36" s="145" t="e">
        <f t="shared" si="37"/>
        <v>#NUM!</v>
      </c>
      <c r="AF36" s="143" t="e">
        <f t="shared" si="37"/>
        <v>#VALUE!</v>
      </c>
      <c r="AG36" s="145" t="e">
        <f t="shared" si="35"/>
        <v>#VALUE!</v>
      </c>
      <c r="AH36" s="146" t="e">
        <f t="shared" si="35"/>
        <v>#VALUE!</v>
      </c>
      <c r="AI36" s="143" t="e">
        <f t="shared" si="35"/>
        <v>#NUM!</v>
      </c>
      <c r="AJ36" s="145" t="e">
        <f t="shared" si="35"/>
        <v>#NUM!</v>
      </c>
      <c r="AK36" s="145" t="e">
        <f t="shared" si="35"/>
        <v>#NUM!</v>
      </c>
      <c r="AL36" s="145" t="e">
        <f t="shared" si="35"/>
        <v>#NUM!</v>
      </c>
      <c r="AM36" s="145" t="e">
        <f t="shared" si="35"/>
        <v>#NUM!</v>
      </c>
      <c r="AN36" s="145" t="e">
        <f t="shared" si="35"/>
        <v>#NUM!</v>
      </c>
      <c r="AO36" s="143" t="e">
        <f t="shared" si="35"/>
        <v>#VALUE!</v>
      </c>
      <c r="AP36" s="145" t="e">
        <f t="shared" si="35"/>
        <v>#VALUE!</v>
      </c>
      <c r="AQ36" s="146" t="e">
        <f t="shared" si="35"/>
        <v>#VALUE!</v>
      </c>
      <c r="AR36" s="143" t="e">
        <f t="shared" si="24"/>
        <v>#NUM!</v>
      </c>
      <c r="AS36" s="145" t="e">
        <f t="shared" si="4"/>
        <v>#NUM!</v>
      </c>
      <c r="AT36" s="145" t="e">
        <f t="shared" si="4"/>
        <v>#NUM!</v>
      </c>
      <c r="AU36" s="145" t="e">
        <f t="shared" si="5"/>
        <v>#NUM!</v>
      </c>
      <c r="AV36" s="145" t="e">
        <f t="shared" si="5"/>
        <v>#NUM!</v>
      </c>
      <c r="AW36" s="145" t="e">
        <f t="shared" si="5"/>
        <v>#NUM!</v>
      </c>
      <c r="AX36" s="143" t="e">
        <f t="shared" si="6"/>
        <v>#VALUE!</v>
      </c>
      <c r="AY36" s="145" t="e">
        <f t="shared" si="6"/>
        <v>#VALUE!</v>
      </c>
      <c r="AZ36" s="146" t="e">
        <f t="shared" si="6"/>
        <v>#VALUE!</v>
      </c>
      <c r="BA36" s="143" t="e">
        <f t="shared" si="7"/>
        <v>#NUM!</v>
      </c>
      <c r="BB36" s="145" t="e">
        <f t="shared" si="7"/>
        <v>#NUM!</v>
      </c>
      <c r="BC36" s="145" t="e">
        <f t="shared" si="7"/>
        <v>#NUM!</v>
      </c>
      <c r="BD36" s="145" t="e">
        <f t="shared" si="8"/>
        <v>#NUM!</v>
      </c>
      <c r="BE36" s="145" t="e">
        <f t="shared" si="8"/>
        <v>#NUM!</v>
      </c>
      <c r="BF36" s="145" t="e">
        <f t="shared" si="8"/>
        <v>#NUM!</v>
      </c>
      <c r="BG36" s="143" t="e">
        <f t="shared" si="9"/>
        <v>#VALUE!</v>
      </c>
      <c r="BH36" s="145" t="e">
        <f t="shared" si="9"/>
        <v>#VALUE!</v>
      </c>
      <c r="BI36" s="146" t="e">
        <f t="shared" si="9"/>
        <v>#VALUE!</v>
      </c>
      <c r="BJ36" s="143" t="e">
        <f t="shared" si="10"/>
        <v>#NUM!</v>
      </c>
      <c r="BK36" s="145" t="e">
        <f t="shared" si="10"/>
        <v>#NUM!</v>
      </c>
      <c r="BL36" s="145" t="e">
        <f t="shared" si="10"/>
        <v>#NUM!</v>
      </c>
      <c r="BM36" s="145" t="e">
        <f t="shared" si="11"/>
        <v>#NUM!</v>
      </c>
      <c r="BN36" s="145" t="e">
        <f t="shared" si="11"/>
        <v>#NUM!</v>
      </c>
      <c r="BO36" s="145" t="e">
        <f t="shared" si="11"/>
        <v>#NUM!</v>
      </c>
      <c r="BP36" s="143" t="e">
        <f t="shared" si="12"/>
        <v>#VALUE!</v>
      </c>
      <c r="BQ36" s="145" t="e">
        <f t="shared" si="12"/>
        <v>#VALUE!</v>
      </c>
      <c r="BR36" s="146" t="e">
        <f t="shared" si="12"/>
        <v>#VALUE!</v>
      </c>
      <c r="BT36" s="143" t="e">
        <f t="shared" si="36"/>
        <v>#VALUE!</v>
      </c>
      <c r="BU36" s="166" t="e">
        <f t="shared" si="36"/>
        <v>#VALUE!</v>
      </c>
      <c r="BV36" s="143" t="e">
        <f t="shared" si="36"/>
        <v>#VALUE!</v>
      </c>
      <c r="BW36" s="143" t="e">
        <f t="shared" si="36"/>
        <v>#VALUE!</v>
      </c>
      <c r="BX36" s="166" t="e">
        <f t="shared" si="36"/>
        <v>#VALUE!</v>
      </c>
      <c r="BY36" s="143" t="e">
        <f t="shared" si="36"/>
        <v>#VALUE!</v>
      </c>
      <c r="BZ36" s="143" t="e">
        <f t="shared" si="36"/>
        <v>#VALUE!</v>
      </c>
      <c r="CA36" s="166" t="e">
        <f t="shared" si="36"/>
        <v>#VALUE!</v>
      </c>
      <c r="CB36" s="143" t="e">
        <f t="shared" si="36"/>
        <v>#VALUE!</v>
      </c>
      <c r="CC36" s="143" t="e">
        <f t="shared" si="36"/>
        <v>#VALUE!</v>
      </c>
      <c r="CD36" s="166" t="e">
        <f t="shared" si="36"/>
        <v>#VALUE!</v>
      </c>
      <c r="CE36" s="167" t="e">
        <f t="shared" si="36"/>
        <v>#VALUE!</v>
      </c>
      <c r="CF36" s="143" t="e">
        <f t="shared" si="36"/>
        <v>#VALUE!</v>
      </c>
      <c r="CG36" s="166" t="e">
        <f t="shared" si="36"/>
        <v>#VALUE!</v>
      </c>
      <c r="CH36" s="167" t="e">
        <f t="shared" si="36"/>
        <v>#VALUE!</v>
      </c>
      <c r="CJ36" s="147" t="e">
        <f>BT36*'CT Market Penetration Worksheet'!$L$10</f>
        <v>#VALUE!</v>
      </c>
      <c r="CK36" s="148" t="e">
        <f>BU36*'CT Market Penetration Worksheet'!$L$10</f>
        <v>#VALUE!</v>
      </c>
      <c r="CL36" s="148" t="e">
        <f>BV36*'CT Market Penetration Worksheet'!$L$10</f>
        <v>#VALUE!</v>
      </c>
      <c r="CM36" s="147" t="e">
        <f>BW36*'CT Market Penetration Worksheet'!$L$16</f>
        <v>#VALUE!</v>
      </c>
      <c r="CN36" s="148" t="e">
        <f>BX36*'CT Market Penetration Worksheet'!$L$16</f>
        <v>#VALUE!</v>
      </c>
      <c r="CO36" s="148" t="e">
        <f>BY36*'CT Market Penetration Worksheet'!$L$16</f>
        <v>#VALUE!</v>
      </c>
      <c r="CP36" s="147" t="e">
        <f>BZ36*'CT Market Penetration Worksheet'!$L$22</f>
        <v>#VALUE!</v>
      </c>
      <c r="CQ36" s="148" t="e">
        <f>CA36*'CT Market Penetration Worksheet'!$L$22</f>
        <v>#VALUE!</v>
      </c>
      <c r="CR36" s="148" t="e">
        <f>CB36*'CT Market Penetration Worksheet'!$L$22</f>
        <v>#VALUE!</v>
      </c>
      <c r="CS36" s="147" t="e">
        <f>CC36*'CT Market Penetration Worksheet'!$L$28</f>
        <v>#VALUE!</v>
      </c>
      <c r="CT36" s="148" t="e">
        <f>CD36*'CT Market Penetration Worksheet'!$L$28</f>
        <v>#VALUE!</v>
      </c>
      <c r="CU36" s="148" t="e">
        <f>CE36*'CT Market Penetration Worksheet'!$L$28</f>
        <v>#VALUE!</v>
      </c>
      <c r="CV36" s="147" t="e">
        <f t="shared" si="26"/>
        <v>#VALUE!</v>
      </c>
      <c r="CW36" s="168" t="e">
        <f t="shared" si="26"/>
        <v>#VALUE!</v>
      </c>
      <c r="CX36" s="169" t="e">
        <f t="shared" si="26"/>
        <v>#VALUE!</v>
      </c>
      <c r="CZ36" s="125" t="e">
        <f t="shared" si="27"/>
        <v>#VALUE!</v>
      </c>
      <c r="DA36" s="125" t="e">
        <f t="shared" si="28"/>
        <v>#VALUE!</v>
      </c>
      <c r="DB36" s="125" t="e">
        <f t="shared" si="28"/>
        <v>#VALUE!</v>
      </c>
      <c r="DC36" s="125" t="e">
        <f t="shared" si="28"/>
        <v>#VALUE!</v>
      </c>
      <c r="DD36" s="125" t="e">
        <f t="shared" si="28"/>
        <v>#VALUE!</v>
      </c>
      <c r="DF36" s="125" t="e">
        <f t="shared" si="29"/>
        <v>#VALUE!</v>
      </c>
      <c r="DG36" s="125" t="e">
        <f t="shared" si="29"/>
        <v>#VALUE!</v>
      </c>
      <c r="DH36" s="125" t="e">
        <f t="shared" si="29"/>
        <v>#VALUE!</v>
      </c>
      <c r="DI36" s="125" t="e">
        <f t="shared" si="29"/>
        <v>#VALUE!</v>
      </c>
      <c r="DJ36" s="125" t="e">
        <f t="shared" si="30"/>
        <v>#VALUE!</v>
      </c>
    </row>
    <row r="37" spans="1:114" s="125" customFormat="1" x14ac:dyDescent="0.35">
      <c r="A37" s="140">
        <v>2037</v>
      </c>
      <c r="B37" s="141">
        <f t="shared" ref="B37:O50" si="39">B$6+((B$5-B$6)/(1+EXP((($A37-B$8)/B$7))))</f>
        <v>0</v>
      </c>
      <c r="C37" s="141">
        <f t="shared" si="39"/>
        <v>0</v>
      </c>
      <c r="D37" s="141">
        <f t="shared" si="18"/>
        <v>0</v>
      </c>
      <c r="E37" s="141">
        <f t="shared" si="39"/>
        <v>0</v>
      </c>
      <c r="F37" s="141">
        <f t="shared" si="39"/>
        <v>0</v>
      </c>
      <c r="G37" s="141">
        <f t="shared" si="19"/>
        <v>0</v>
      </c>
      <c r="H37" s="141">
        <f t="shared" si="39"/>
        <v>0</v>
      </c>
      <c r="I37" s="141">
        <f t="shared" si="39"/>
        <v>0</v>
      </c>
      <c r="J37" s="141">
        <f t="shared" si="20"/>
        <v>0</v>
      </c>
      <c r="K37" s="141">
        <f t="shared" si="39"/>
        <v>0</v>
      </c>
      <c r="L37" s="141">
        <f t="shared" si="39"/>
        <v>0</v>
      </c>
      <c r="M37" s="142">
        <f t="shared" si="21"/>
        <v>0</v>
      </c>
      <c r="N37" s="141">
        <f t="shared" si="39"/>
        <v>0</v>
      </c>
      <c r="O37" s="141">
        <f t="shared" si="39"/>
        <v>0</v>
      </c>
      <c r="P37" s="141">
        <f t="shared" si="22"/>
        <v>0</v>
      </c>
      <c r="Q37" s="143" t="e">
        <f t="shared" si="37"/>
        <v>#NUM!</v>
      </c>
      <c r="R37" s="145" t="e">
        <f t="shared" si="37"/>
        <v>#NUM!</v>
      </c>
      <c r="S37" s="145" t="e">
        <f t="shared" si="37"/>
        <v>#NUM!</v>
      </c>
      <c r="T37" s="145" t="e">
        <f t="shared" si="37"/>
        <v>#NUM!</v>
      </c>
      <c r="U37" s="145" t="e">
        <f t="shared" si="37"/>
        <v>#NUM!</v>
      </c>
      <c r="V37" s="145" t="e">
        <f t="shared" si="37"/>
        <v>#NUM!</v>
      </c>
      <c r="W37" s="143" t="e">
        <f t="shared" si="37"/>
        <v>#VALUE!</v>
      </c>
      <c r="X37" s="145" t="e">
        <f t="shared" si="37"/>
        <v>#VALUE!</v>
      </c>
      <c r="Y37" s="146" t="e">
        <f t="shared" si="37"/>
        <v>#VALUE!</v>
      </c>
      <c r="Z37" s="143" t="e">
        <f t="shared" si="37"/>
        <v>#NUM!</v>
      </c>
      <c r="AA37" s="145" t="e">
        <f t="shared" si="37"/>
        <v>#NUM!</v>
      </c>
      <c r="AB37" s="145" t="e">
        <f t="shared" si="37"/>
        <v>#NUM!</v>
      </c>
      <c r="AC37" s="145" t="e">
        <f t="shared" si="37"/>
        <v>#NUM!</v>
      </c>
      <c r="AD37" s="145" t="e">
        <f t="shared" si="37"/>
        <v>#NUM!</v>
      </c>
      <c r="AE37" s="145" t="e">
        <f t="shared" si="37"/>
        <v>#NUM!</v>
      </c>
      <c r="AF37" s="143" t="e">
        <f t="shared" si="37"/>
        <v>#VALUE!</v>
      </c>
      <c r="AG37" s="145" t="e">
        <f t="shared" si="35"/>
        <v>#VALUE!</v>
      </c>
      <c r="AH37" s="146" t="e">
        <f t="shared" si="35"/>
        <v>#VALUE!</v>
      </c>
      <c r="AI37" s="143" t="e">
        <f t="shared" si="35"/>
        <v>#NUM!</v>
      </c>
      <c r="AJ37" s="145" t="e">
        <f t="shared" si="35"/>
        <v>#NUM!</v>
      </c>
      <c r="AK37" s="145" t="e">
        <f t="shared" si="35"/>
        <v>#NUM!</v>
      </c>
      <c r="AL37" s="145" t="e">
        <f t="shared" si="35"/>
        <v>#NUM!</v>
      </c>
      <c r="AM37" s="145" t="e">
        <f t="shared" si="35"/>
        <v>#NUM!</v>
      </c>
      <c r="AN37" s="145" t="e">
        <f t="shared" si="35"/>
        <v>#NUM!</v>
      </c>
      <c r="AO37" s="143" t="e">
        <f t="shared" si="35"/>
        <v>#VALUE!</v>
      </c>
      <c r="AP37" s="145" t="e">
        <f t="shared" si="35"/>
        <v>#VALUE!</v>
      </c>
      <c r="AQ37" s="146" t="e">
        <f t="shared" si="35"/>
        <v>#VALUE!</v>
      </c>
      <c r="AR37" s="143" t="e">
        <f t="shared" si="24"/>
        <v>#NUM!</v>
      </c>
      <c r="AS37" s="145" t="e">
        <f t="shared" si="4"/>
        <v>#NUM!</v>
      </c>
      <c r="AT37" s="145" t="e">
        <f t="shared" si="4"/>
        <v>#NUM!</v>
      </c>
      <c r="AU37" s="145" t="e">
        <f t="shared" si="5"/>
        <v>#NUM!</v>
      </c>
      <c r="AV37" s="145" t="e">
        <f t="shared" si="5"/>
        <v>#NUM!</v>
      </c>
      <c r="AW37" s="145" t="e">
        <f t="shared" si="5"/>
        <v>#NUM!</v>
      </c>
      <c r="AX37" s="143" t="e">
        <f t="shared" si="6"/>
        <v>#VALUE!</v>
      </c>
      <c r="AY37" s="145" t="e">
        <f t="shared" si="6"/>
        <v>#VALUE!</v>
      </c>
      <c r="AZ37" s="146" t="e">
        <f t="shared" si="6"/>
        <v>#VALUE!</v>
      </c>
      <c r="BA37" s="143" t="e">
        <f t="shared" si="7"/>
        <v>#NUM!</v>
      </c>
      <c r="BB37" s="145" t="e">
        <f t="shared" si="7"/>
        <v>#NUM!</v>
      </c>
      <c r="BC37" s="145" t="e">
        <f t="shared" si="7"/>
        <v>#NUM!</v>
      </c>
      <c r="BD37" s="145" t="e">
        <f t="shared" si="8"/>
        <v>#NUM!</v>
      </c>
      <c r="BE37" s="145" t="e">
        <f t="shared" si="8"/>
        <v>#NUM!</v>
      </c>
      <c r="BF37" s="145" t="e">
        <f t="shared" si="8"/>
        <v>#NUM!</v>
      </c>
      <c r="BG37" s="143" t="e">
        <f t="shared" si="9"/>
        <v>#VALUE!</v>
      </c>
      <c r="BH37" s="145" t="e">
        <f t="shared" si="9"/>
        <v>#VALUE!</v>
      </c>
      <c r="BI37" s="146" t="e">
        <f t="shared" si="9"/>
        <v>#VALUE!</v>
      </c>
      <c r="BJ37" s="143" t="e">
        <f t="shared" si="10"/>
        <v>#NUM!</v>
      </c>
      <c r="BK37" s="145" t="e">
        <f t="shared" si="10"/>
        <v>#NUM!</v>
      </c>
      <c r="BL37" s="145" t="e">
        <f t="shared" si="10"/>
        <v>#NUM!</v>
      </c>
      <c r="BM37" s="145" t="e">
        <f t="shared" si="11"/>
        <v>#NUM!</v>
      </c>
      <c r="BN37" s="145" t="e">
        <f t="shared" si="11"/>
        <v>#NUM!</v>
      </c>
      <c r="BO37" s="145" t="e">
        <f t="shared" si="11"/>
        <v>#NUM!</v>
      </c>
      <c r="BP37" s="143" t="e">
        <f t="shared" si="12"/>
        <v>#VALUE!</v>
      </c>
      <c r="BQ37" s="145" t="e">
        <f t="shared" si="12"/>
        <v>#VALUE!</v>
      </c>
      <c r="BR37" s="146" t="e">
        <f t="shared" si="12"/>
        <v>#VALUE!</v>
      </c>
      <c r="BT37" s="143" t="e">
        <f t="shared" si="36"/>
        <v>#VALUE!</v>
      </c>
      <c r="BU37" s="166" t="e">
        <f t="shared" si="36"/>
        <v>#VALUE!</v>
      </c>
      <c r="BV37" s="143" t="e">
        <f t="shared" si="36"/>
        <v>#VALUE!</v>
      </c>
      <c r="BW37" s="143" t="e">
        <f t="shared" si="36"/>
        <v>#VALUE!</v>
      </c>
      <c r="BX37" s="166" t="e">
        <f t="shared" si="36"/>
        <v>#VALUE!</v>
      </c>
      <c r="BY37" s="143" t="e">
        <f t="shared" si="36"/>
        <v>#VALUE!</v>
      </c>
      <c r="BZ37" s="143" t="e">
        <f t="shared" si="36"/>
        <v>#VALUE!</v>
      </c>
      <c r="CA37" s="166" t="e">
        <f t="shared" si="36"/>
        <v>#VALUE!</v>
      </c>
      <c r="CB37" s="143" t="e">
        <f t="shared" si="36"/>
        <v>#VALUE!</v>
      </c>
      <c r="CC37" s="143" t="e">
        <f t="shared" si="36"/>
        <v>#VALUE!</v>
      </c>
      <c r="CD37" s="166" t="e">
        <f t="shared" si="36"/>
        <v>#VALUE!</v>
      </c>
      <c r="CE37" s="167" t="e">
        <f t="shared" si="36"/>
        <v>#VALUE!</v>
      </c>
      <c r="CF37" s="143" t="e">
        <f t="shared" si="36"/>
        <v>#VALUE!</v>
      </c>
      <c r="CG37" s="166" t="e">
        <f t="shared" si="36"/>
        <v>#VALUE!</v>
      </c>
      <c r="CH37" s="167" t="e">
        <f t="shared" si="36"/>
        <v>#VALUE!</v>
      </c>
      <c r="CJ37" s="147" t="e">
        <f>BT37*'CT Market Penetration Worksheet'!$L$10</f>
        <v>#VALUE!</v>
      </c>
      <c r="CK37" s="148" t="e">
        <f>BU37*'CT Market Penetration Worksheet'!$L$10</f>
        <v>#VALUE!</v>
      </c>
      <c r="CL37" s="148" t="e">
        <f>BV37*'CT Market Penetration Worksheet'!$L$10</f>
        <v>#VALUE!</v>
      </c>
      <c r="CM37" s="147" t="e">
        <f>BW37*'CT Market Penetration Worksheet'!$L$16</f>
        <v>#VALUE!</v>
      </c>
      <c r="CN37" s="148" t="e">
        <f>BX37*'CT Market Penetration Worksheet'!$L$16</f>
        <v>#VALUE!</v>
      </c>
      <c r="CO37" s="148" t="e">
        <f>BY37*'CT Market Penetration Worksheet'!$L$16</f>
        <v>#VALUE!</v>
      </c>
      <c r="CP37" s="147" t="e">
        <f>BZ37*'CT Market Penetration Worksheet'!$L$22</f>
        <v>#VALUE!</v>
      </c>
      <c r="CQ37" s="148" t="e">
        <f>CA37*'CT Market Penetration Worksheet'!$L$22</f>
        <v>#VALUE!</v>
      </c>
      <c r="CR37" s="148" t="e">
        <f>CB37*'CT Market Penetration Worksheet'!$L$22</f>
        <v>#VALUE!</v>
      </c>
      <c r="CS37" s="147" t="e">
        <f>CC37*'CT Market Penetration Worksheet'!$L$28</f>
        <v>#VALUE!</v>
      </c>
      <c r="CT37" s="148" t="e">
        <f>CD37*'CT Market Penetration Worksheet'!$L$28</f>
        <v>#VALUE!</v>
      </c>
      <c r="CU37" s="148" t="e">
        <f>CE37*'CT Market Penetration Worksheet'!$L$28</f>
        <v>#VALUE!</v>
      </c>
      <c r="CV37" s="147" t="e">
        <f t="shared" si="26"/>
        <v>#VALUE!</v>
      </c>
      <c r="CW37" s="168" t="e">
        <f t="shared" si="26"/>
        <v>#VALUE!</v>
      </c>
      <c r="CX37" s="169" t="e">
        <f t="shared" si="26"/>
        <v>#VALUE!</v>
      </c>
      <c r="CZ37" s="125" t="e">
        <f t="shared" si="27"/>
        <v>#VALUE!</v>
      </c>
      <c r="DA37" s="125" t="e">
        <f t="shared" si="28"/>
        <v>#VALUE!</v>
      </c>
      <c r="DB37" s="125" t="e">
        <f t="shared" si="28"/>
        <v>#VALUE!</v>
      </c>
      <c r="DC37" s="125" t="e">
        <f t="shared" si="28"/>
        <v>#VALUE!</v>
      </c>
      <c r="DD37" s="125" t="e">
        <f t="shared" si="28"/>
        <v>#VALUE!</v>
      </c>
      <c r="DF37" s="125" t="e">
        <f t="shared" si="29"/>
        <v>#VALUE!</v>
      </c>
      <c r="DG37" s="125" t="e">
        <f t="shared" si="29"/>
        <v>#VALUE!</v>
      </c>
      <c r="DH37" s="125" t="e">
        <f t="shared" si="29"/>
        <v>#VALUE!</v>
      </c>
      <c r="DI37" s="125" t="e">
        <f t="shared" si="29"/>
        <v>#VALUE!</v>
      </c>
      <c r="DJ37" s="125" t="e">
        <f t="shared" si="30"/>
        <v>#VALUE!</v>
      </c>
    </row>
    <row r="38" spans="1:114" s="125" customFormat="1" x14ac:dyDescent="0.35">
      <c r="A38" s="140">
        <v>2038</v>
      </c>
      <c r="B38" s="141">
        <f t="shared" si="39"/>
        <v>0</v>
      </c>
      <c r="C38" s="141">
        <f t="shared" si="39"/>
        <v>0</v>
      </c>
      <c r="D38" s="141">
        <f t="shared" si="18"/>
        <v>0</v>
      </c>
      <c r="E38" s="141">
        <f t="shared" si="39"/>
        <v>0</v>
      </c>
      <c r="F38" s="141">
        <f t="shared" si="39"/>
        <v>0</v>
      </c>
      <c r="G38" s="141">
        <f t="shared" si="19"/>
        <v>0</v>
      </c>
      <c r="H38" s="141">
        <f t="shared" si="39"/>
        <v>0</v>
      </c>
      <c r="I38" s="141">
        <f t="shared" si="39"/>
        <v>0</v>
      </c>
      <c r="J38" s="141">
        <f t="shared" si="20"/>
        <v>0</v>
      </c>
      <c r="K38" s="141">
        <f t="shared" si="39"/>
        <v>0</v>
      </c>
      <c r="L38" s="141">
        <f t="shared" si="39"/>
        <v>0</v>
      </c>
      <c r="M38" s="142">
        <f t="shared" si="21"/>
        <v>0</v>
      </c>
      <c r="N38" s="141">
        <f t="shared" si="39"/>
        <v>0</v>
      </c>
      <c r="O38" s="141">
        <f t="shared" si="39"/>
        <v>0</v>
      </c>
      <c r="P38" s="141">
        <f t="shared" si="22"/>
        <v>0</v>
      </c>
      <c r="Q38" s="143" t="e">
        <f t="shared" si="37"/>
        <v>#NUM!</v>
      </c>
      <c r="R38" s="145" t="e">
        <f t="shared" si="37"/>
        <v>#NUM!</v>
      </c>
      <c r="S38" s="145" t="e">
        <f t="shared" si="37"/>
        <v>#NUM!</v>
      </c>
      <c r="T38" s="145" t="e">
        <f t="shared" si="37"/>
        <v>#NUM!</v>
      </c>
      <c r="U38" s="145" t="e">
        <f t="shared" si="37"/>
        <v>#NUM!</v>
      </c>
      <c r="V38" s="145" t="e">
        <f t="shared" si="37"/>
        <v>#NUM!</v>
      </c>
      <c r="W38" s="143" t="e">
        <f t="shared" si="37"/>
        <v>#VALUE!</v>
      </c>
      <c r="X38" s="145" t="e">
        <f t="shared" si="37"/>
        <v>#VALUE!</v>
      </c>
      <c r="Y38" s="146" t="e">
        <f t="shared" si="37"/>
        <v>#VALUE!</v>
      </c>
      <c r="Z38" s="143" t="e">
        <f t="shared" si="37"/>
        <v>#NUM!</v>
      </c>
      <c r="AA38" s="145" t="e">
        <f t="shared" si="37"/>
        <v>#NUM!</v>
      </c>
      <c r="AB38" s="145" t="e">
        <f t="shared" si="37"/>
        <v>#NUM!</v>
      </c>
      <c r="AC38" s="145" t="e">
        <f t="shared" si="37"/>
        <v>#NUM!</v>
      </c>
      <c r="AD38" s="145" t="e">
        <f t="shared" si="37"/>
        <v>#NUM!</v>
      </c>
      <c r="AE38" s="145" t="e">
        <f t="shared" si="37"/>
        <v>#NUM!</v>
      </c>
      <c r="AF38" s="143" t="e">
        <f t="shared" si="37"/>
        <v>#VALUE!</v>
      </c>
      <c r="AG38" s="145" t="e">
        <f t="shared" ref="AG38:AQ43" si="40">(AG$6+((AG$5-AG$6)/(1+EXP((($A38-AG$8)/AG$7)))))*$B38</f>
        <v>#VALUE!</v>
      </c>
      <c r="AH38" s="146" t="e">
        <f t="shared" si="40"/>
        <v>#VALUE!</v>
      </c>
      <c r="AI38" s="143" t="e">
        <f t="shared" si="40"/>
        <v>#NUM!</v>
      </c>
      <c r="AJ38" s="145" t="e">
        <f t="shared" si="40"/>
        <v>#NUM!</v>
      </c>
      <c r="AK38" s="145" t="e">
        <f t="shared" si="40"/>
        <v>#NUM!</v>
      </c>
      <c r="AL38" s="145" t="e">
        <f t="shared" si="40"/>
        <v>#NUM!</v>
      </c>
      <c r="AM38" s="145" t="e">
        <f t="shared" si="40"/>
        <v>#NUM!</v>
      </c>
      <c r="AN38" s="145" t="e">
        <f t="shared" si="40"/>
        <v>#NUM!</v>
      </c>
      <c r="AO38" s="143" t="e">
        <f t="shared" si="40"/>
        <v>#VALUE!</v>
      </c>
      <c r="AP38" s="145" t="e">
        <f t="shared" si="40"/>
        <v>#VALUE!</v>
      </c>
      <c r="AQ38" s="146" t="e">
        <f t="shared" si="40"/>
        <v>#VALUE!</v>
      </c>
      <c r="AR38" s="143" t="e">
        <f t="shared" si="24"/>
        <v>#NUM!</v>
      </c>
      <c r="AS38" s="145" t="e">
        <f t="shared" si="4"/>
        <v>#NUM!</v>
      </c>
      <c r="AT38" s="145" t="e">
        <f t="shared" si="4"/>
        <v>#NUM!</v>
      </c>
      <c r="AU38" s="145" t="e">
        <f t="shared" si="5"/>
        <v>#NUM!</v>
      </c>
      <c r="AV38" s="145" t="e">
        <f t="shared" si="5"/>
        <v>#NUM!</v>
      </c>
      <c r="AW38" s="145" t="e">
        <f t="shared" si="5"/>
        <v>#NUM!</v>
      </c>
      <c r="AX38" s="143" t="e">
        <f t="shared" si="6"/>
        <v>#VALUE!</v>
      </c>
      <c r="AY38" s="145" t="e">
        <f t="shared" si="6"/>
        <v>#VALUE!</v>
      </c>
      <c r="AZ38" s="146" t="e">
        <f t="shared" si="6"/>
        <v>#VALUE!</v>
      </c>
      <c r="BA38" s="143" t="e">
        <f t="shared" si="7"/>
        <v>#NUM!</v>
      </c>
      <c r="BB38" s="145" t="e">
        <f t="shared" si="7"/>
        <v>#NUM!</v>
      </c>
      <c r="BC38" s="145" t="e">
        <f t="shared" si="7"/>
        <v>#NUM!</v>
      </c>
      <c r="BD38" s="145" t="e">
        <f t="shared" si="8"/>
        <v>#NUM!</v>
      </c>
      <c r="BE38" s="145" t="e">
        <f t="shared" si="8"/>
        <v>#NUM!</v>
      </c>
      <c r="BF38" s="145" t="e">
        <f t="shared" si="8"/>
        <v>#NUM!</v>
      </c>
      <c r="BG38" s="143" t="e">
        <f t="shared" si="9"/>
        <v>#VALUE!</v>
      </c>
      <c r="BH38" s="145" t="e">
        <f t="shared" si="9"/>
        <v>#VALUE!</v>
      </c>
      <c r="BI38" s="146" t="e">
        <f t="shared" si="9"/>
        <v>#VALUE!</v>
      </c>
      <c r="BJ38" s="143" t="e">
        <f t="shared" si="10"/>
        <v>#NUM!</v>
      </c>
      <c r="BK38" s="145" t="e">
        <f t="shared" si="10"/>
        <v>#NUM!</v>
      </c>
      <c r="BL38" s="145" t="e">
        <f t="shared" si="10"/>
        <v>#NUM!</v>
      </c>
      <c r="BM38" s="145" t="e">
        <f t="shared" si="11"/>
        <v>#NUM!</v>
      </c>
      <c r="BN38" s="145" t="e">
        <f t="shared" si="11"/>
        <v>#NUM!</v>
      </c>
      <c r="BO38" s="145" t="e">
        <f t="shared" si="11"/>
        <v>#NUM!</v>
      </c>
      <c r="BP38" s="143" t="e">
        <f t="shared" si="12"/>
        <v>#VALUE!</v>
      </c>
      <c r="BQ38" s="145" t="e">
        <f t="shared" si="12"/>
        <v>#VALUE!</v>
      </c>
      <c r="BR38" s="146" t="e">
        <f t="shared" si="12"/>
        <v>#VALUE!</v>
      </c>
      <c r="BT38" s="143" t="e">
        <f t="shared" si="36"/>
        <v>#VALUE!</v>
      </c>
      <c r="BU38" s="166" t="e">
        <f t="shared" si="36"/>
        <v>#VALUE!</v>
      </c>
      <c r="BV38" s="143" t="e">
        <f t="shared" si="36"/>
        <v>#VALUE!</v>
      </c>
      <c r="BW38" s="143" t="e">
        <f t="shared" si="36"/>
        <v>#VALUE!</v>
      </c>
      <c r="BX38" s="166" t="e">
        <f t="shared" si="36"/>
        <v>#VALUE!</v>
      </c>
      <c r="BY38" s="143" t="e">
        <f t="shared" si="36"/>
        <v>#VALUE!</v>
      </c>
      <c r="BZ38" s="143" t="e">
        <f t="shared" si="36"/>
        <v>#VALUE!</v>
      </c>
      <c r="CA38" s="166" t="e">
        <f t="shared" si="36"/>
        <v>#VALUE!</v>
      </c>
      <c r="CB38" s="143" t="e">
        <f t="shared" si="36"/>
        <v>#VALUE!</v>
      </c>
      <c r="CC38" s="143" t="e">
        <f t="shared" si="36"/>
        <v>#VALUE!</v>
      </c>
      <c r="CD38" s="166" t="e">
        <f t="shared" si="36"/>
        <v>#VALUE!</v>
      </c>
      <c r="CE38" s="167" t="e">
        <f t="shared" si="36"/>
        <v>#VALUE!</v>
      </c>
      <c r="CF38" s="143" t="e">
        <f t="shared" si="36"/>
        <v>#VALUE!</v>
      </c>
      <c r="CG38" s="166" t="e">
        <f t="shared" si="36"/>
        <v>#VALUE!</v>
      </c>
      <c r="CH38" s="167" t="e">
        <f t="shared" si="36"/>
        <v>#VALUE!</v>
      </c>
      <c r="CJ38" s="147" t="e">
        <f>BT38*'CT Market Penetration Worksheet'!$L$10</f>
        <v>#VALUE!</v>
      </c>
      <c r="CK38" s="148" t="e">
        <f>BU38*'CT Market Penetration Worksheet'!$L$10</f>
        <v>#VALUE!</v>
      </c>
      <c r="CL38" s="148" t="e">
        <f>BV38*'CT Market Penetration Worksheet'!$L$10</f>
        <v>#VALUE!</v>
      </c>
      <c r="CM38" s="147" t="e">
        <f>BW38*'CT Market Penetration Worksheet'!$L$16</f>
        <v>#VALUE!</v>
      </c>
      <c r="CN38" s="148" t="e">
        <f>BX38*'CT Market Penetration Worksheet'!$L$16</f>
        <v>#VALUE!</v>
      </c>
      <c r="CO38" s="148" t="e">
        <f>BY38*'CT Market Penetration Worksheet'!$L$16</f>
        <v>#VALUE!</v>
      </c>
      <c r="CP38" s="147" t="e">
        <f>BZ38*'CT Market Penetration Worksheet'!$L$22</f>
        <v>#VALUE!</v>
      </c>
      <c r="CQ38" s="148" t="e">
        <f>CA38*'CT Market Penetration Worksheet'!$L$22</f>
        <v>#VALUE!</v>
      </c>
      <c r="CR38" s="148" t="e">
        <f>CB38*'CT Market Penetration Worksheet'!$L$22</f>
        <v>#VALUE!</v>
      </c>
      <c r="CS38" s="147" t="e">
        <f>CC38*'CT Market Penetration Worksheet'!$L$28</f>
        <v>#VALUE!</v>
      </c>
      <c r="CT38" s="148" t="e">
        <f>CD38*'CT Market Penetration Worksheet'!$L$28</f>
        <v>#VALUE!</v>
      </c>
      <c r="CU38" s="148" t="e">
        <f>CE38*'CT Market Penetration Worksheet'!$L$28</f>
        <v>#VALUE!</v>
      </c>
      <c r="CV38" s="147" t="e">
        <f t="shared" si="26"/>
        <v>#VALUE!</v>
      </c>
      <c r="CW38" s="168" t="e">
        <f t="shared" si="26"/>
        <v>#VALUE!</v>
      </c>
      <c r="CX38" s="169" t="e">
        <f t="shared" si="26"/>
        <v>#VALUE!</v>
      </c>
      <c r="CZ38" s="125" t="e">
        <f t="shared" si="27"/>
        <v>#VALUE!</v>
      </c>
      <c r="DA38" s="125" t="e">
        <f t="shared" si="28"/>
        <v>#VALUE!</v>
      </c>
      <c r="DB38" s="125" t="e">
        <f t="shared" si="28"/>
        <v>#VALUE!</v>
      </c>
      <c r="DC38" s="125" t="e">
        <f t="shared" si="28"/>
        <v>#VALUE!</v>
      </c>
      <c r="DD38" s="125" t="e">
        <f t="shared" si="28"/>
        <v>#VALUE!</v>
      </c>
      <c r="DF38" s="125" t="e">
        <f t="shared" si="29"/>
        <v>#VALUE!</v>
      </c>
      <c r="DG38" s="125" t="e">
        <f t="shared" si="29"/>
        <v>#VALUE!</v>
      </c>
      <c r="DH38" s="125" t="e">
        <f t="shared" si="29"/>
        <v>#VALUE!</v>
      </c>
      <c r="DI38" s="125" t="e">
        <f t="shared" si="29"/>
        <v>#VALUE!</v>
      </c>
      <c r="DJ38" s="125" t="e">
        <f t="shared" si="30"/>
        <v>#VALUE!</v>
      </c>
    </row>
    <row r="39" spans="1:114" s="125" customFormat="1" x14ac:dyDescent="0.35">
      <c r="A39" s="140">
        <v>2039</v>
      </c>
      <c r="B39" s="141">
        <f t="shared" si="39"/>
        <v>0</v>
      </c>
      <c r="C39" s="141">
        <f t="shared" si="39"/>
        <v>0</v>
      </c>
      <c r="D39" s="141">
        <f t="shared" si="18"/>
        <v>0</v>
      </c>
      <c r="E39" s="141">
        <f t="shared" si="39"/>
        <v>0</v>
      </c>
      <c r="F39" s="141">
        <f t="shared" si="39"/>
        <v>0</v>
      </c>
      <c r="G39" s="141">
        <f t="shared" si="19"/>
        <v>0</v>
      </c>
      <c r="H39" s="141">
        <f t="shared" si="39"/>
        <v>0</v>
      </c>
      <c r="I39" s="141">
        <f t="shared" si="39"/>
        <v>0</v>
      </c>
      <c r="J39" s="141">
        <f t="shared" si="20"/>
        <v>0</v>
      </c>
      <c r="K39" s="141">
        <f t="shared" si="39"/>
        <v>0</v>
      </c>
      <c r="L39" s="141">
        <f t="shared" si="39"/>
        <v>0</v>
      </c>
      <c r="M39" s="142">
        <f t="shared" si="21"/>
        <v>0</v>
      </c>
      <c r="N39" s="141">
        <f t="shared" si="39"/>
        <v>0</v>
      </c>
      <c r="O39" s="141">
        <f t="shared" si="39"/>
        <v>0</v>
      </c>
      <c r="P39" s="141">
        <f t="shared" si="22"/>
        <v>0</v>
      </c>
      <c r="Q39" s="143" t="e">
        <f t="shared" si="37"/>
        <v>#NUM!</v>
      </c>
      <c r="R39" s="145" t="e">
        <f t="shared" si="37"/>
        <v>#NUM!</v>
      </c>
      <c r="S39" s="145" t="e">
        <f t="shared" si="37"/>
        <v>#NUM!</v>
      </c>
      <c r="T39" s="145" t="e">
        <f t="shared" si="37"/>
        <v>#NUM!</v>
      </c>
      <c r="U39" s="145" t="e">
        <f t="shared" si="37"/>
        <v>#NUM!</v>
      </c>
      <c r="V39" s="145" t="e">
        <f t="shared" si="37"/>
        <v>#NUM!</v>
      </c>
      <c r="W39" s="143" t="e">
        <f t="shared" si="37"/>
        <v>#VALUE!</v>
      </c>
      <c r="X39" s="145" t="e">
        <f t="shared" si="37"/>
        <v>#VALUE!</v>
      </c>
      <c r="Y39" s="146" t="e">
        <f t="shared" si="37"/>
        <v>#VALUE!</v>
      </c>
      <c r="Z39" s="143" t="e">
        <f t="shared" si="37"/>
        <v>#NUM!</v>
      </c>
      <c r="AA39" s="145" t="e">
        <f t="shared" si="37"/>
        <v>#NUM!</v>
      </c>
      <c r="AB39" s="145" t="e">
        <f t="shared" si="37"/>
        <v>#NUM!</v>
      </c>
      <c r="AC39" s="145" t="e">
        <f t="shared" si="37"/>
        <v>#NUM!</v>
      </c>
      <c r="AD39" s="145" t="e">
        <f t="shared" si="37"/>
        <v>#NUM!</v>
      </c>
      <c r="AE39" s="145" t="e">
        <f t="shared" si="37"/>
        <v>#NUM!</v>
      </c>
      <c r="AF39" s="143" t="e">
        <f t="shared" si="37"/>
        <v>#VALUE!</v>
      </c>
      <c r="AG39" s="145" t="e">
        <f t="shared" si="40"/>
        <v>#VALUE!</v>
      </c>
      <c r="AH39" s="146" t="e">
        <f t="shared" si="40"/>
        <v>#VALUE!</v>
      </c>
      <c r="AI39" s="143" t="e">
        <f t="shared" si="40"/>
        <v>#NUM!</v>
      </c>
      <c r="AJ39" s="145" t="e">
        <f t="shared" si="40"/>
        <v>#NUM!</v>
      </c>
      <c r="AK39" s="145" t="e">
        <f t="shared" si="40"/>
        <v>#NUM!</v>
      </c>
      <c r="AL39" s="145" t="e">
        <f t="shared" si="40"/>
        <v>#NUM!</v>
      </c>
      <c r="AM39" s="145" t="e">
        <f t="shared" si="40"/>
        <v>#NUM!</v>
      </c>
      <c r="AN39" s="145" t="e">
        <f t="shared" si="40"/>
        <v>#NUM!</v>
      </c>
      <c r="AO39" s="143" t="e">
        <f t="shared" si="40"/>
        <v>#VALUE!</v>
      </c>
      <c r="AP39" s="145" t="e">
        <f t="shared" si="40"/>
        <v>#VALUE!</v>
      </c>
      <c r="AQ39" s="146" t="e">
        <f t="shared" si="40"/>
        <v>#VALUE!</v>
      </c>
      <c r="AR39" s="143" t="e">
        <f t="shared" si="24"/>
        <v>#NUM!</v>
      </c>
      <c r="AS39" s="145" t="e">
        <f t="shared" si="4"/>
        <v>#NUM!</v>
      </c>
      <c r="AT39" s="145" t="e">
        <f t="shared" si="4"/>
        <v>#NUM!</v>
      </c>
      <c r="AU39" s="145" t="e">
        <f t="shared" si="5"/>
        <v>#NUM!</v>
      </c>
      <c r="AV39" s="145" t="e">
        <f t="shared" si="5"/>
        <v>#NUM!</v>
      </c>
      <c r="AW39" s="145" t="e">
        <f t="shared" si="5"/>
        <v>#NUM!</v>
      </c>
      <c r="AX39" s="143" t="e">
        <f t="shared" si="6"/>
        <v>#VALUE!</v>
      </c>
      <c r="AY39" s="145" t="e">
        <f t="shared" si="6"/>
        <v>#VALUE!</v>
      </c>
      <c r="AZ39" s="146" t="e">
        <f t="shared" si="6"/>
        <v>#VALUE!</v>
      </c>
      <c r="BA39" s="143" t="e">
        <f t="shared" si="7"/>
        <v>#NUM!</v>
      </c>
      <c r="BB39" s="145" t="e">
        <f t="shared" si="7"/>
        <v>#NUM!</v>
      </c>
      <c r="BC39" s="145" t="e">
        <f t="shared" si="7"/>
        <v>#NUM!</v>
      </c>
      <c r="BD39" s="145" t="e">
        <f t="shared" si="8"/>
        <v>#NUM!</v>
      </c>
      <c r="BE39" s="145" t="e">
        <f t="shared" si="8"/>
        <v>#NUM!</v>
      </c>
      <c r="BF39" s="145" t="e">
        <f t="shared" si="8"/>
        <v>#NUM!</v>
      </c>
      <c r="BG39" s="143" t="e">
        <f t="shared" si="9"/>
        <v>#VALUE!</v>
      </c>
      <c r="BH39" s="145" t="e">
        <f t="shared" si="9"/>
        <v>#VALUE!</v>
      </c>
      <c r="BI39" s="146" t="e">
        <f t="shared" si="9"/>
        <v>#VALUE!</v>
      </c>
      <c r="BJ39" s="143" t="e">
        <f t="shared" si="10"/>
        <v>#NUM!</v>
      </c>
      <c r="BK39" s="145" t="e">
        <f t="shared" si="10"/>
        <v>#NUM!</v>
      </c>
      <c r="BL39" s="145" t="e">
        <f t="shared" si="10"/>
        <v>#NUM!</v>
      </c>
      <c r="BM39" s="145" t="e">
        <f t="shared" si="11"/>
        <v>#NUM!</v>
      </c>
      <c r="BN39" s="145" t="e">
        <f t="shared" si="11"/>
        <v>#NUM!</v>
      </c>
      <c r="BO39" s="145" t="e">
        <f t="shared" si="11"/>
        <v>#NUM!</v>
      </c>
      <c r="BP39" s="143" t="e">
        <f t="shared" si="12"/>
        <v>#VALUE!</v>
      </c>
      <c r="BQ39" s="145" t="e">
        <f t="shared" si="12"/>
        <v>#VALUE!</v>
      </c>
      <c r="BR39" s="146" t="e">
        <f t="shared" si="12"/>
        <v>#VALUE!</v>
      </c>
      <c r="BT39" s="143" t="e">
        <f t="shared" si="36"/>
        <v>#VALUE!</v>
      </c>
      <c r="BU39" s="166" t="e">
        <f t="shared" si="36"/>
        <v>#VALUE!</v>
      </c>
      <c r="BV39" s="143" t="e">
        <f t="shared" si="36"/>
        <v>#VALUE!</v>
      </c>
      <c r="BW39" s="143" t="e">
        <f t="shared" si="36"/>
        <v>#VALUE!</v>
      </c>
      <c r="BX39" s="166" t="e">
        <f t="shared" si="36"/>
        <v>#VALUE!</v>
      </c>
      <c r="BY39" s="143" t="e">
        <f t="shared" si="36"/>
        <v>#VALUE!</v>
      </c>
      <c r="BZ39" s="143" t="e">
        <f t="shared" si="36"/>
        <v>#VALUE!</v>
      </c>
      <c r="CA39" s="166" t="e">
        <f t="shared" si="36"/>
        <v>#VALUE!</v>
      </c>
      <c r="CB39" s="143" t="e">
        <f t="shared" si="36"/>
        <v>#VALUE!</v>
      </c>
      <c r="CC39" s="143" t="e">
        <f t="shared" si="36"/>
        <v>#VALUE!</v>
      </c>
      <c r="CD39" s="166" t="e">
        <f t="shared" si="36"/>
        <v>#VALUE!</v>
      </c>
      <c r="CE39" s="167" t="e">
        <f t="shared" si="36"/>
        <v>#VALUE!</v>
      </c>
      <c r="CF39" s="143" t="e">
        <f t="shared" si="36"/>
        <v>#VALUE!</v>
      </c>
      <c r="CG39" s="166" t="e">
        <f t="shared" si="36"/>
        <v>#VALUE!</v>
      </c>
      <c r="CH39" s="167" t="e">
        <f t="shared" si="36"/>
        <v>#VALUE!</v>
      </c>
      <c r="CJ39" s="147" t="e">
        <f>BT39*'CT Market Penetration Worksheet'!$L$10</f>
        <v>#VALUE!</v>
      </c>
      <c r="CK39" s="148" t="e">
        <f>BU39*'CT Market Penetration Worksheet'!$L$10</f>
        <v>#VALUE!</v>
      </c>
      <c r="CL39" s="148" t="e">
        <f>BV39*'CT Market Penetration Worksheet'!$L$10</f>
        <v>#VALUE!</v>
      </c>
      <c r="CM39" s="147" t="e">
        <f>BW39*'CT Market Penetration Worksheet'!$L$16</f>
        <v>#VALUE!</v>
      </c>
      <c r="CN39" s="148" t="e">
        <f>BX39*'CT Market Penetration Worksheet'!$L$16</f>
        <v>#VALUE!</v>
      </c>
      <c r="CO39" s="148" t="e">
        <f>BY39*'CT Market Penetration Worksheet'!$L$16</f>
        <v>#VALUE!</v>
      </c>
      <c r="CP39" s="147" t="e">
        <f>BZ39*'CT Market Penetration Worksheet'!$L$22</f>
        <v>#VALUE!</v>
      </c>
      <c r="CQ39" s="148" t="e">
        <f>CA39*'CT Market Penetration Worksheet'!$L$22</f>
        <v>#VALUE!</v>
      </c>
      <c r="CR39" s="148" t="e">
        <f>CB39*'CT Market Penetration Worksheet'!$L$22</f>
        <v>#VALUE!</v>
      </c>
      <c r="CS39" s="147" t="e">
        <f>CC39*'CT Market Penetration Worksheet'!$L$28</f>
        <v>#VALUE!</v>
      </c>
      <c r="CT39" s="148" t="e">
        <f>CD39*'CT Market Penetration Worksheet'!$L$28</f>
        <v>#VALUE!</v>
      </c>
      <c r="CU39" s="148" t="e">
        <f>CE39*'CT Market Penetration Worksheet'!$L$28</f>
        <v>#VALUE!</v>
      </c>
      <c r="CV39" s="147" t="e">
        <f t="shared" si="26"/>
        <v>#VALUE!</v>
      </c>
      <c r="CW39" s="168" t="e">
        <f t="shared" si="26"/>
        <v>#VALUE!</v>
      </c>
      <c r="CX39" s="169" t="e">
        <f t="shared" si="26"/>
        <v>#VALUE!</v>
      </c>
      <c r="CZ39" s="125" t="e">
        <f t="shared" si="27"/>
        <v>#VALUE!</v>
      </c>
      <c r="DA39" s="125" t="e">
        <f t="shared" si="28"/>
        <v>#VALUE!</v>
      </c>
      <c r="DB39" s="125" t="e">
        <f t="shared" si="28"/>
        <v>#VALUE!</v>
      </c>
      <c r="DC39" s="125" t="e">
        <f t="shared" si="28"/>
        <v>#VALUE!</v>
      </c>
      <c r="DD39" s="125" t="e">
        <f t="shared" si="28"/>
        <v>#VALUE!</v>
      </c>
      <c r="DF39" s="125" t="e">
        <f t="shared" si="29"/>
        <v>#VALUE!</v>
      </c>
      <c r="DG39" s="125" t="e">
        <f t="shared" si="29"/>
        <v>#VALUE!</v>
      </c>
      <c r="DH39" s="125" t="e">
        <f t="shared" si="29"/>
        <v>#VALUE!</v>
      </c>
      <c r="DI39" s="125" t="e">
        <f t="shared" si="29"/>
        <v>#VALUE!</v>
      </c>
      <c r="DJ39" s="125" t="e">
        <f t="shared" si="30"/>
        <v>#VALUE!</v>
      </c>
    </row>
    <row r="40" spans="1:114" s="125" customFormat="1" x14ac:dyDescent="0.35">
      <c r="A40" s="140">
        <v>2040</v>
      </c>
      <c r="B40" s="141">
        <f t="shared" si="39"/>
        <v>0</v>
      </c>
      <c r="C40" s="141">
        <f t="shared" si="39"/>
        <v>0</v>
      </c>
      <c r="D40" s="141">
        <f t="shared" si="18"/>
        <v>0</v>
      </c>
      <c r="E40" s="141">
        <f t="shared" si="39"/>
        <v>0</v>
      </c>
      <c r="F40" s="141">
        <f t="shared" si="39"/>
        <v>0</v>
      </c>
      <c r="G40" s="141">
        <f t="shared" si="19"/>
        <v>0</v>
      </c>
      <c r="H40" s="141">
        <f t="shared" si="39"/>
        <v>0</v>
      </c>
      <c r="I40" s="141">
        <f t="shared" si="39"/>
        <v>0</v>
      </c>
      <c r="J40" s="141">
        <f t="shared" si="20"/>
        <v>0</v>
      </c>
      <c r="K40" s="141">
        <f t="shared" si="39"/>
        <v>0</v>
      </c>
      <c r="L40" s="141">
        <f t="shared" si="39"/>
        <v>0</v>
      </c>
      <c r="M40" s="142">
        <f t="shared" si="21"/>
        <v>0</v>
      </c>
      <c r="N40" s="141">
        <f t="shared" si="39"/>
        <v>0</v>
      </c>
      <c r="O40" s="141">
        <f t="shared" si="39"/>
        <v>0</v>
      </c>
      <c r="P40" s="141">
        <f t="shared" si="22"/>
        <v>0</v>
      </c>
      <c r="Q40" s="143" t="e">
        <f t="shared" si="37"/>
        <v>#NUM!</v>
      </c>
      <c r="R40" s="145" t="e">
        <f t="shared" si="37"/>
        <v>#NUM!</v>
      </c>
      <c r="S40" s="145" t="e">
        <f t="shared" si="37"/>
        <v>#NUM!</v>
      </c>
      <c r="T40" s="145" t="e">
        <f t="shared" si="37"/>
        <v>#NUM!</v>
      </c>
      <c r="U40" s="145" t="e">
        <f t="shared" si="37"/>
        <v>#NUM!</v>
      </c>
      <c r="V40" s="145" t="e">
        <f t="shared" si="37"/>
        <v>#NUM!</v>
      </c>
      <c r="W40" s="143" t="e">
        <f t="shared" si="37"/>
        <v>#VALUE!</v>
      </c>
      <c r="X40" s="145" t="e">
        <f t="shared" si="37"/>
        <v>#VALUE!</v>
      </c>
      <c r="Y40" s="146" t="e">
        <f t="shared" si="37"/>
        <v>#VALUE!</v>
      </c>
      <c r="Z40" s="143" t="e">
        <f t="shared" si="37"/>
        <v>#NUM!</v>
      </c>
      <c r="AA40" s="145" t="e">
        <f t="shared" si="37"/>
        <v>#NUM!</v>
      </c>
      <c r="AB40" s="145" t="e">
        <f t="shared" si="37"/>
        <v>#NUM!</v>
      </c>
      <c r="AC40" s="145" t="e">
        <f t="shared" si="37"/>
        <v>#NUM!</v>
      </c>
      <c r="AD40" s="145" t="e">
        <f t="shared" si="37"/>
        <v>#NUM!</v>
      </c>
      <c r="AE40" s="145" t="e">
        <f t="shared" si="37"/>
        <v>#NUM!</v>
      </c>
      <c r="AF40" s="143" t="e">
        <f t="shared" si="37"/>
        <v>#VALUE!</v>
      </c>
      <c r="AG40" s="145" t="e">
        <f t="shared" si="40"/>
        <v>#VALUE!</v>
      </c>
      <c r="AH40" s="146" t="e">
        <f t="shared" si="40"/>
        <v>#VALUE!</v>
      </c>
      <c r="AI40" s="143" t="e">
        <f t="shared" si="40"/>
        <v>#NUM!</v>
      </c>
      <c r="AJ40" s="145" t="e">
        <f t="shared" si="40"/>
        <v>#NUM!</v>
      </c>
      <c r="AK40" s="145" t="e">
        <f t="shared" si="40"/>
        <v>#NUM!</v>
      </c>
      <c r="AL40" s="145" t="e">
        <f t="shared" si="40"/>
        <v>#NUM!</v>
      </c>
      <c r="AM40" s="145" t="e">
        <f t="shared" si="40"/>
        <v>#NUM!</v>
      </c>
      <c r="AN40" s="145" t="e">
        <f t="shared" si="40"/>
        <v>#NUM!</v>
      </c>
      <c r="AO40" s="143" t="e">
        <f t="shared" si="40"/>
        <v>#VALUE!</v>
      </c>
      <c r="AP40" s="145" t="e">
        <f t="shared" si="40"/>
        <v>#VALUE!</v>
      </c>
      <c r="AQ40" s="146" t="e">
        <f t="shared" si="40"/>
        <v>#VALUE!</v>
      </c>
      <c r="AR40" s="143" t="e">
        <f t="shared" si="24"/>
        <v>#NUM!</v>
      </c>
      <c r="AS40" s="145" t="e">
        <f t="shared" si="4"/>
        <v>#NUM!</v>
      </c>
      <c r="AT40" s="145" t="e">
        <f t="shared" si="4"/>
        <v>#NUM!</v>
      </c>
      <c r="AU40" s="145" t="e">
        <f t="shared" si="5"/>
        <v>#NUM!</v>
      </c>
      <c r="AV40" s="145" t="e">
        <f t="shared" si="5"/>
        <v>#NUM!</v>
      </c>
      <c r="AW40" s="145" t="e">
        <f t="shared" si="5"/>
        <v>#NUM!</v>
      </c>
      <c r="AX40" s="143" t="e">
        <f t="shared" si="6"/>
        <v>#VALUE!</v>
      </c>
      <c r="AY40" s="145" t="e">
        <f t="shared" si="6"/>
        <v>#VALUE!</v>
      </c>
      <c r="AZ40" s="146" t="e">
        <f t="shared" si="6"/>
        <v>#VALUE!</v>
      </c>
      <c r="BA40" s="143" t="e">
        <f t="shared" si="7"/>
        <v>#NUM!</v>
      </c>
      <c r="BB40" s="145" t="e">
        <f t="shared" si="7"/>
        <v>#NUM!</v>
      </c>
      <c r="BC40" s="145" t="e">
        <f t="shared" si="7"/>
        <v>#NUM!</v>
      </c>
      <c r="BD40" s="145" t="e">
        <f t="shared" si="8"/>
        <v>#NUM!</v>
      </c>
      <c r="BE40" s="145" t="e">
        <f t="shared" si="8"/>
        <v>#NUM!</v>
      </c>
      <c r="BF40" s="145" t="e">
        <f t="shared" si="8"/>
        <v>#NUM!</v>
      </c>
      <c r="BG40" s="143" t="e">
        <f t="shared" si="9"/>
        <v>#VALUE!</v>
      </c>
      <c r="BH40" s="145" t="e">
        <f t="shared" si="9"/>
        <v>#VALUE!</v>
      </c>
      <c r="BI40" s="146" t="e">
        <f t="shared" si="9"/>
        <v>#VALUE!</v>
      </c>
      <c r="BJ40" s="143" t="e">
        <f t="shared" si="10"/>
        <v>#NUM!</v>
      </c>
      <c r="BK40" s="145" t="e">
        <f t="shared" si="10"/>
        <v>#NUM!</v>
      </c>
      <c r="BL40" s="145" t="e">
        <f t="shared" si="10"/>
        <v>#NUM!</v>
      </c>
      <c r="BM40" s="145" t="e">
        <f t="shared" si="11"/>
        <v>#NUM!</v>
      </c>
      <c r="BN40" s="145" t="e">
        <f t="shared" si="11"/>
        <v>#NUM!</v>
      </c>
      <c r="BO40" s="145" t="e">
        <f t="shared" si="11"/>
        <v>#NUM!</v>
      </c>
      <c r="BP40" s="143" t="e">
        <f t="shared" si="12"/>
        <v>#VALUE!</v>
      </c>
      <c r="BQ40" s="145" t="e">
        <f t="shared" si="12"/>
        <v>#VALUE!</v>
      </c>
      <c r="BR40" s="146" t="e">
        <f t="shared" si="12"/>
        <v>#VALUE!</v>
      </c>
      <c r="BT40" s="143" t="e">
        <f t="shared" si="36"/>
        <v>#VALUE!</v>
      </c>
      <c r="BU40" s="166" t="e">
        <f t="shared" si="36"/>
        <v>#VALUE!</v>
      </c>
      <c r="BV40" s="143" t="e">
        <f t="shared" si="36"/>
        <v>#VALUE!</v>
      </c>
      <c r="BW40" s="143" t="e">
        <f t="shared" si="36"/>
        <v>#VALUE!</v>
      </c>
      <c r="BX40" s="166" t="e">
        <f t="shared" si="36"/>
        <v>#VALUE!</v>
      </c>
      <c r="BY40" s="143" t="e">
        <f t="shared" si="36"/>
        <v>#VALUE!</v>
      </c>
      <c r="BZ40" s="143" t="e">
        <f t="shared" si="36"/>
        <v>#VALUE!</v>
      </c>
      <c r="CA40" s="166" t="e">
        <f t="shared" si="36"/>
        <v>#VALUE!</v>
      </c>
      <c r="CB40" s="143" t="e">
        <f t="shared" si="36"/>
        <v>#VALUE!</v>
      </c>
      <c r="CC40" s="143" t="e">
        <f t="shared" si="36"/>
        <v>#VALUE!</v>
      </c>
      <c r="CD40" s="166" t="e">
        <f t="shared" si="36"/>
        <v>#VALUE!</v>
      </c>
      <c r="CE40" s="167" t="e">
        <f t="shared" si="36"/>
        <v>#VALUE!</v>
      </c>
      <c r="CF40" s="143" t="e">
        <f t="shared" si="36"/>
        <v>#VALUE!</v>
      </c>
      <c r="CG40" s="166" t="e">
        <f t="shared" si="36"/>
        <v>#VALUE!</v>
      </c>
      <c r="CH40" s="167" t="e">
        <f t="shared" si="36"/>
        <v>#VALUE!</v>
      </c>
      <c r="CJ40" s="147" t="e">
        <f>BT40*'CT Market Penetration Worksheet'!$L$10</f>
        <v>#VALUE!</v>
      </c>
      <c r="CK40" s="148" t="e">
        <f>BU40*'CT Market Penetration Worksheet'!$L$10</f>
        <v>#VALUE!</v>
      </c>
      <c r="CL40" s="148" t="e">
        <f>BV40*'CT Market Penetration Worksheet'!$L$10</f>
        <v>#VALUE!</v>
      </c>
      <c r="CM40" s="147" t="e">
        <f>BW40*'CT Market Penetration Worksheet'!$L$16</f>
        <v>#VALUE!</v>
      </c>
      <c r="CN40" s="148" t="e">
        <f>BX40*'CT Market Penetration Worksheet'!$L$16</f>
        <v>#VALUE!</v>
      </c>
      <c r="CO40" s="148" t="e">
        <f>BY40*'CT Market Penetration Worksheet'!$L$16</f>
        <v>#VALUE!</v>
      </c>
      <c r="CP40" s="147" t="e">
        <f>BZ40*'CT Market Penetration Worksheet'!$L$22</f>
        <v>#VALUE!</v>
      </c>
      <c r="CQ40" s="148" t="e">
        <f>CA40*'CT Market Penetration Worksheet'!$L$22</f>
        <v>#VALUE!</v>
      </c>
      <c r="CR40" s="148" t="e">
        <f>CB40*'CT Market Penetration Worksheet'!$L$22</f>
        <v>#VALUE!</v>
      </c>
      <c r="CS40" s="147" t="e">
        <f>CC40*'CT Market Penetration Worksheet'!$L$28</f>
        <v>#VALUE!</v>
      </c>
      <c r="CT40" s="148" t="e">
        <f>CD40*'CT Market Penetration Worksheet'!$L$28</f>
        <v>#VALUE!</v>
      </c>
      <c r="CU40" s="148" t="e">
        <f>CE40*'CT Market Penetration Worksheet'!$L$28</f>
        <v>#VALUE!</v>
      </c>
      <c r="CV40" s="147" t="e">
        <f t="shared" si="26"/>
        <v>#VALUE!</v>
      </c>
      <c r="CW40" s="168" t="e">
        <f t="shared" si="26"/>
        <v>#VALUE!</v>
      </c>
      <c r="CX40" s="169" t="e">
        <f t="shared" si="26"/>
        <v>#VALUE!</v>
      </c>
      <c r="CZ40" s="125" t="e">
        <f t="shared" si="27"/>
        <v>#VALUE!</v>
      </c>
      <c r="DA40" s="125" t="e">
        <f t="shared" si="28"/>
        <v>#VALUE!</v>
      </c>
      <c r="DB40" s="125" t="e">
        <f t="shared" si="28"/>
        <v>#VALUE!</v>
      </c>
      <c r="DC40" s="125" t="e">
        <f t="shared" si="28"/>
        <v>#VALUE!</v>
      </c>
      <c r="DD40" s="125" t="e">
        <f t="shared" si="28"/>
        <v>#VALUE!</v>
      </c>
      <c r="DF40" s="125" t="e">
        <f t="shared" si="29"/>
        <v>#VALUE!</v>
      </c>
      <c r="DG40" s="125" t="e">
        <f t="shared" si="29"/>
        <v>#VALUE!</v>
      </c>
      <c r="DH40" s="125" t="e">
        <f t="shared" si="29"/>
        <v>#VALUE!</v>
      </c>
      <c r="DI40" s="125" t="e">
        <f t="shared" si="29"/>
        <v>#VALUE!</v>
      </c>
      <c r="DJ40" s="125" t="e">
        <f t="shared" si="30"/>
        <v>#VALUE!</v>
      </c>
    </row>
    <row r="41" spans="1:114" s="125" customFormat="1" x14ac:dyDescent="0.35">
      <c r="A41" s="140">
        <v>2041</v>
      </c>
      <c r="B41" s="141">
        <f t="shared" si="39"/>
        <v>0</v>
      </c>
      <c r="C41" s="141">
        <f t="shared" si="39"/>
        <v>0</v>
      </c>
      <c r="D41" s="141">
        <f t="shared" si="18"/>
        <v>0</v>
      </c>
      <c r="E41" s="141">
        <f t="shared" si="39"/>
        <v>0</v>
      </c>
      <c r="F41" s="141">
        <f t="shared" si="39"/>
        <v>0</v>
      </c>
      <c r="G41" s="141">
        <f t="shared" si="19"/>
        <v>0</v>
      </c>
      <c r="H41" s="141">
        <f t="shared" si="39"/>
        <v>0</v>
      </c>
      <c r="I41" s="141">
        <f t="shared" si="39"/>
        <v>0</v>
      </c>
      <c r="J41" s="141">
        <f t="shared" si="20"/>
        <v>0</v>
      </c>
      <c r="K41" s="141">
        <f t="shared" si="39"/>
        <v>0</v>
      </c>
      <c r="L41" s="141">
        <f t="shared" si="39"/>
        <v>0</v>
      </c>
      <c r="M41" s="142">
        <f t="shared" si="21"/>
        <v>0</v>
      </c>
      <c r="N41" s="141">
        <f t="shared" si="39"/>
        <v>0</v>
      </c>
      <c r="O41" s="141">
        <f t="shared" si="39"/>
        <v>0</v>
      </c>
      <c r="P41" s="141">
        <f t="shared" si="22"/>
        <v>0</v>
      </c>
      <c r="Q41" s="143" t="e">
        <f t="shared" si="37"/>
        <v>#NUM!</v>
      </c>
      <c r="R41" s="145" t="e">
        <f t="shared" si="37"/>
        <v>#NUM!</v>
      </c>
      <c r="S41" s="145" t="e">
        <f t="shared" si="37"/>
        <v>#NUM!</v>
      </c>
      <c r="T41" s="145" t="e">
        <f t="shared" si="37"/>
        <v>#NUM!</v>
      </c>
      <c r="U41" s="145" t="e">
        <f t="shared" si="37"/>
        <v>#NUM!</v>
      </c>
      <c r="V41" s="145" t="e">
        <f t="shared" si="37"/>
        <v>#NUM!</v>
      </c>
      <c r="W41" s="143" t="e">
        <f t="shared" si="37"/>
        <v>#VALUE!</v>
      </c>
      <c r="X41" s="145" t="e">
        <f t="shared" si="37"/>
        <v>#VALUE!</v>
      </c>
      <c r="Y41" s="146" t="e">
        <f t="shared" si="37"/>
        <v>#VALUE!</v>
      </c>
      <c r="Z41" s="143" t="e">
        <f t="shared" si="37"/>
        <v>#NUM!</v>
      </c>
      <c r="AA41" s="145" t="e">
        <f t="shared" si="37"/>
        <v>#NUM!</v>
      </c>
      <c r="AB41" s="145" t="e">
        <f t="shared" si="37"/>
        <v>#NUM!</v>
      </c>
      <c r="AC41" s="145" t="e">
        <f t="shared" si="37"/>
        <v>#NUM!</v>
      </c>
      <c r="AD41" s="145" t="e">
        <f t="shared" si="37"/>
        <v>#NUM!</v>
      </c>
      <c r="AE41" s="145" t="e">
        <f t="shared" si="37"/>
        <v>#NUM!</v>
      </c>
      <c r="AF41" s="143" t="e">
        <f t="shared" si="37"/>
        <v>#VALUE!</v>
      </c>
      <c r="AG41" s="145" t="e">
        <f t="shared" si="40"/>
        <v>#VALUE!</v>
      </c>
      <c r="AH41" s="146" t="e">
        <f t="shared" si="40"/>
        <v>#VALUE!</v>
      </c>
      <c r="AI41" s="143" t="e">
        <f t="shared" si="40"/>
        <v>#NUM!</v>
      </c>
      <c r="AJ41" s="145" t="e">
        <f t="shared" si="40"/>
        <v>#NUM!</v>
      </c>
      <c r="AK41" s="145" t="e">
        <f t="shared" si="40"/>
        <v>#NUM!</v>
      </c>
      <c r="AL41" s="145" t="e">
        <f t="shared" si="40"/>
        <v>#NUM!</v>
      </c>
      <c r="AM41" s="145" t="e">
        <f t="shared" si="40"/>
        <v>#NUM!</v>
      </c>
      <c r="AN41" s="145" t="e">
        <f t="shared" si="40"/>
        <v>#NUM!</v>
      </c>
      <c r="AO41" s="143" t="e">
        <f t="shared" si="40"/>
        <v>#VALUE!</v>
      </c>
      <c r="AP41" s="145" t="e">
        <f t="shared" si="40"/>
        <v>#VALUE!</v>
      </c>
      <c r="AQ41" s="146" t="e">
        <f t="shared" si="40"/>
        <v>#VALUE!</v>
      </c>
      <c r="AR41" s="143" t="e">
        <f t="shared" si="24"/>
        <v>#NUM!</v>
      </c>
      <c r="AS41" s="145" t="e">
        <f t="shared" si="4"/>
        <v>#NUM!</v>
      </c>
      <c r="AT41" s="145" t="e">
        <f t="shared" si="4"/>
        <v>#NUM!</v>
      </c>
      <c r="AU41" s="145" t="e">
        <f t="shared" si="5"/>
        <v>#NUM!</v>
      </c>
      <c r="AV41" s="145" t="e">
        <f t="shared" si="5"/>
        <v>#NUM!</v>
      </c>
      <c r="AW41" s="145" t="e">
        <f t="shared" si="5"/>
        <v>#NUM!</v>
      </c>
      <c r="AX41" s="143" t="e">
        <f t="shared" si="6"/>
        <v>#VALUE!</v>
      </c>
      <c r="AY41" s="145" t="e">
        <f t="shared" si="6"/>
        <v>#VALUE!</v>
      </c>
      <c r="AZ41" s="146" t="e">
        <f t="shared" si="6"/>
        <v>#VALUE!</v>
      </c>
      <c r="BA41" s="143" t="e">
        <f t="shared" si="7"/>
        <v>#NUM!</v>
      </c>
      <c r="BB41" s="145" t="e">
        <f t="shared" si="7"/>
        <v>#NUM!</v>
      </c>
      <c r="BC41" s="145" t="e">
        <f t="shared" si="7"/>
        <v>#NUM!</v>
      </c>
      <c r="BD41" s="145" t="e">
        <f t="shared" si="8"/>
        <v>#NUM!</v>
      </c>
      <c r="BE41" s="145" t="e">
        <f t="shared" si="8"/>
        <v>#NUM!</v>
      </c>
      <c r="BF41" s="145" t="e">
        <f t="shared" si="8"/>
        <v>#NUM!</v>
      </c>
      <c r="BG41" s="143" t="e">
        <f t="shared" si="9"/>
        <v>#VALUE!</v>
      </c>
      <c r="BH41" s="145" t="e">
        <f t="shared" si="9"/>
        <v>#VALUE!</v>
      </c>
      <c r="BI41" s="146" t="e">
        <f t="shared" si="9"/>
        <v>#VALUE!</v>
      </c>
      <c r="BJ41" s="143" t="e">
        <f t="shared" si="10"/>
        <v>#NUM!</v>
      </c>
      <c r="BK41" s="145" t="e">
        <f t="shared" si="10"/>
        <v>#NUM!</v>
      </c>
      <c r="BL41" s="145" t="e">
        <f t="shared" si="10"/>
        <v>#NUM!</v>
      </c>
      <c r="BM41" s="145" t="e">
        <f t="shared" si="11"/>
        <v>#NUM!</v>
      </c>
      <c r="BN41" s="145" t="e">
        <f t="shared" si="11"/>
        <v>#NUM!</v>
      </c>
      <c r="BO41" s="145" t="e">
        <f t="shared" si="11"/>
        <v>#NUM!</v>
      </c>
      <c r="BP41" s="143" t="e">
        <f t="shared" si="12"/>
        <v>#VALUE!</v>
      </c>
      <c r="BQ41" s="145" t="e">
        <f t="shared" si="12"/>
        <v>#VALUE!</v>
      </c>
      <c r="BR41" s="146" t="e">
        <f t="shared" si="12"/>
        <v>#VALUE!</v>
      </c>
      <c r="BT41" s="143" t="e">
        <f t="shared" si="36"/>
        <v>#VALUE!</v>
      </c>
      <c r="BU41" s="166" t="e">
        <f t="shared" si="36"/>
        <v>#VALUE!</v>
      </c>
      <c r="BV41" s="143" t="e">
        <f t="shared" si="36"/>
        <v>#VALUE!</v>
      </c>
      <c r="BW41" s="143" t="e">
        <f t="shared" si="36"/>
        <v>#VALUE!</v>
      </c>
      <c r="BX41" s="166" t="e">
        <f t="shared" si="36"/>
        <v>#VALUE!</v>
      </c>
      <c r="BY41" s="143" t="e">
        <f t="shared" si="36"/>
        <v>#VALUE!</v>
      </c>
      <c r="BZ41" s="143" t="e">
        <f t="shared" si="36"/>
        <v>#VALUE!</v>
      </c>
      <c r="CA41" s="166" t="e">
        <f t="shared" si="36"/>
        <v>#VALUE!</v>
      </c>
      <c r="CB41" s="143" t="e">
        <f t="shared" si="36"/>
        <v>#VALUE!</v>
      </c>
      <c r="CC41" s="143" t="e">
        <f t="shared" si="36"/>
        <v>#VALUE!</v>
      </c>
      <c r="CD41" s="166" t="e">
        <f t="shared" si="36"/>
        <v>#VALUE!</v>
      </c>
      <c r="CE41" s="167" t="e">
        <f t="shared" si="36"/>
        <v>#VALUE!</v>
      </c>
      <c r="CF41" s="143" t="e">
        <f t="shared" si="36"/>
        <v>#VALUE!</v>
      </c>
      <c r="CG41" s="166" t="e">
        <f t="shared" si="36"/>
        <v>#VALUE!</v>
      </c>
      <c r="CH41" s="167" t="e">
        <f t="shared" si="36"/>
        <v>#VALUE!</v>
      </c>
      <c r="CJ41" s="147" t="e">
        <f>BT41*'CT Market Penetration Worksheet'!$L$10</f>
        <v>#VALUE!</v>
      </c>
      <c r="CK41" s="148" t="e">
        <f>BU41*'CT Market Penetration Worksheet'!$L$10</f>
        <v>#VALUE!</v>
      </c>
      <c r="CL41" s="148" t="e">
        <f>BV41*'CT Market Penetration Worksheet'!$L$10</f>
        <v>#VALUE!</v>
      </c>
      <c r="CM41" s="147" t="e">
        <f>BW41*'CT Market Penetration Worksheet'!$L$16</f>
        <v>#VALUE!</v>
      </c>
      <c r="CN41" s="148" t="e">
        <f>BX41*'CT Market Penetration Worksheet'!$L$16</f>
        <v>#VALUE!</v>
      </c>
      <c r="CO41" s="148" t="e">
        <f>BY41*'CT Market Penetration Worksheet'!$L$16</f>
        <v>#VALUE!</v>
      </c>
      <c r="CP41" s="147" t="e">
        <f>BZ41*'CT Market Penetration Worksheet'!$L$22</f>
        <v>#VALUE!</v>
      </c>
      <c r="CQ41" s="148" t="e">
        <f>CA41*'CT Market Penetration Worksheet'!$L$22</f>
        <v>#VALUE!</v>
      </c>
      <c r="CR41" s="148" t="e">
        <f>CB41*'CT Market Penetration Worksheet'!$L$22</f>
        <v>#VALUE!</v>
      </c>
      <c r="CS41" s="147" t="e">
        <f>CC41*'CT Market Penetration Worksheet'!$L$28</f>
        <v>#VALUE!</v>
      </c>
      <c r="CT41" s="148" t="e">
        <f>CD41*'CT Market Penetration Worksheet'!$L$28</f>
        <v>#VALUE!</v>
      </c>
      <c r="CU41" s="148" t="e">
        <f>CE41*'CT Market Penetration Worksheet'!$L$28</f>
        <v>#VALUE!</v>
      </c>
      <c r="CV41" s="147" t="e">
        <f t="shared" si="26"/>
        <v>#VALUE!</v>
      </c>
      <c r="CW41" s="168" t="e">
        <f t="shared" si="26"/>
        <v>#VALUE!</v>
      </c>
      <c r="CX41" s="169" t="e">
        <f t="shared" si="26"/>
        <v>#VALUE!</v>
      </c>
      <c r="CZ41" s="125" t="e">
        <f t="shared" si="27"/>
        <v>#VALUE!</v>
      </c>
      <c r="DA41" s="125" t="e">
        <f t="shared" si="28"/>
        <v>#VALUE!</v>
      </c>
      <c r="DB41" s="125" t="e">
        <f t="shared" si="28"/>
        <v>#VALUE!</v>
      </c>
      <c r="DC41" s="125" t="e">
        <f t="shared" si="28"/>
        <v>#VALUE!</v>
      </c>
      <c r="DD41" s="125" t="e">
        <f t="shared" si="28"/>
        <v>#VALUE!</v>
      </c>
      <c r="DF41" s="125" t="e">
        <f t="shared" si="29"/>
        <v>#VALUE!</v>
      </c>
      <c r="DG41" s="125" t="e">
        <f t="shared" si="29"/>
        <v>#VALUE!</v>
      </c>
      <c r="DH41" s="125" t="e">
        <f t="shared" si="29"/>
        <v>#VALUE!</v>
      </c>
      <c r="DI41" s="125" t="e">
        <f t="shared" si="29"/>
        <v>#VALUE!</v>
      </c>
      <c r="DJ41" s="125" t="e">
        <f t="shared" si="30"/>
        <v>#VALUE!</v>
      </c>
    </row>
    <row r="42" spans="1:114" s="125" customFormat="1" x14ac:dyDescent="0.35">
      <c r="A42" s="140">
        <v>2042</v>
      </c>
      <c r="B42" s="141">
        <f t="shared" si="39"/>
        <v>0</v>
      </c>
      <c r="C42" s="141">
        <f t="shared" si="39"/>
        <v>0</v>
      </c>
      <c r="D42" s="141">
        <f t="shared" si="18"/>
        <v>0</v>
      </c>
      <c r="E42" s="141">
        <f t="shared" si="39"/>
        <v>0</v>
      </c>
      <c r="F42" s="141">
        <f t="shared" si="39"/>
        <v>0</v>
      </c>
      <c r="G42" s="141">
        <f t="shared" si="19"/>
        <v>0</v>
      </c>
      <c r="H42" s="141">
        <f t="shared" si="39"/>
        <v>0</v>
      </c>
      <c r="I42" s="141">
        <f t="shared" si="39"/>
        <v>0</v>
      </c>
      <c r="J42" s="141">
        <f t="shared" si="20"/>
        <v>0</v>
      </c>
      <c r="K42" s="141">
        <f t="shared" si="39"/>
        <v>0</v>
      </c>
      <c r="L42" s="141">
        <f t="shared" si="39"/>
        <v>0</v>
      </c>
      <c r="M42" s="142">
        <f t="shared" si="21"/>
        <v>0</v>
      </c>
      <c r="N42" s="141">
        <f t="shared" si="39"/>
        <v>0</v>
      </c>
      <c r="O42" s="141">
        <f t="shared" si="39"/>
        <v>0</v>
      </c>
      <c r="P42" s="141">
        <f t="shared" si="22"/>
        <v>0</v>
      </c>
      <c r="Q42" s="143" t="e">
        <f t="shared" si="37"/>
        <v>#NUM!</v>
      </c>
      <c r="R42" s="145" t="e">
        <f t="shared" si="37"/>
        <v>#NUM!</v>
      </c>
      <c r="S42" s="145" t="e">
        <f t="shared" si="37"/>
        <v>#NUM!</v>
      </c>
      <c r="T42" s="145" t="e">
        <f t="shared" si="37"/>
        <v>#NUM!</v>
      </c>
      <c r="U42" s="145" t="e">
        <f t="shared" si="37"/>
        <v>#NUM!</v>
      </c>
      <c r="V42" s="145" t="e">
        <f t="shared" si="37"/>
        <v>#NUM!</v>
      </c>
      <c r="W42" s="143" t="e">
        <f t="shared" si="37"/>
        <v>#VALUE!</v>
      </c>
      <c r="X42" s="145" t="e">
        <f t="shared" si="37"/>
        <v>#VALUE!</v>
      </c>
      <c r="Y42" s="146" t="e">
        <f t="shared" si="37"/>
        <v>#VALUE!</v>
      </c>
      <c r="Z42" s="143" t="e">
        <f t="shared" si="37"/>
        <v>#NUM!</v>
      </c>
      <c r="AA42" s="145" t="e">
        <f t="shared" si="37"/>
        <v>#NUM!</v>
      </c>
      <c r="AB42" s="145" t="e">
        <f t="shared" si="37"/>
        <v>#NUM!</v>
      </c>
      <c r="AC42" s="145" t="e">
        <f t="shared" si="37"/>
        <v>#NUM!</v>
      </c>
      <c r="AD42" s="145" t="e">
        <f t="shared" si="37"/>
        <v>#NUM!</v>
      </c>
      <c r="AE42" s="145" t="e">
        <f t="shared" si="37"/>
        <v>#NUM!</v>
      </c>
      <c r="AF42" s="143" t="e">
        <f t="shared" si="37"/>
        <v>#VALUE!</v>
      </c>
      <c r="AG42" s="145" t="e">
        <f t="shared" si="40"/>
        <v>#VALUE!</v>
      </c>
      <c r="AH42" s="146" t="e">
        <f t="shared" si="40"/>
        <v>#VALUE!</v>
      </c>
      <c r="AI42" s="143" t="e">
        <f t="shared" si="40"/>
        <v>#NUM!</v>
      </c>
      <c r="AJ42" s="145" t="e">
        <f t="shared" si="40"/>
        <v>#NUM!</v>
      </c>
      <c r="AK42" s="145" t="e">
        <f t="shared" si="40"/>
        <v>#NUM!</v>
      </c>
      <c r="AL42" s="145" t="e">
        <f t="shared" si="40"/>
        <v>#NUM!</v>
      </c>
      <c r="AM42" s="145" t="e">
        <f t="shared" si="40"/>
        <v>#NUM!</v>
      </c>
      <c r="AN42" s="145" t="e">
        <f t="shared" si="40"/>
        <v>#NUM!</v>
      </c>
      <c r="AO42" s="143" t="e">
        <f t="shared" si="40"/>
        <v>#VALUE!</v>
      </c>
      <c r="AP42" s="145" t="e">
        <f t="shared" si="40"/>
        <v>#VALUE!</v>
      </c>
      <c r="AQ42" s="146" t="e">
        <f t="shared" si="40"/>
        <v>#VALUE!</v>
      </c>
      <c r="AR42" s="143" t="e">
        <f t="shared" si="24"/>
        <v>#NUM!</v>
      </c>
      <c r="AS42" s="145" t="e">
        <f t="shared" si="4"/>
        <v>#NUM!</v>
      </c>
      <c r="AT42" s="145" t="e">
        <f t="shared" si="4"/>
        <v>#NUM!</v>
      </c>
      <c r="AU42" s="145" t="e">
        <f t="shared" si="5"/>
        <v>#NUM!</v>
      </c>
      <c r="AV42" s="145" t="e">
        <f t="shared" si="5"/>
        <v>#NUM!</v>
      </c>
      <c r="AW42" s="145" t="e">
        <f t="shared" si="5"/>
        <v>#NUM!</v>
      </c>
      <c r="AX42" s="143" t="e">
        <f t="shared" si="6"/>
        <v>#VALUE!</v>
      </c>
      <c r="AY42" s="145" t="e">
        <f t="shared" si="6"/>
        <v>#VALUE!</v>
      </c>
      <c r="AZ42" s="146" t="e">
        <f t="shared" si="6"/>
        <v>#VALUE!</v>
      </c>
      <c r="BA42" s="143" t="e">
        <f t="shared" si="7"/>
        <v>#NUM!</v>
      </c>
      <c r="BB42" s="145" t="e">
        <f t="shared" si="7"/>
        <v>#NUM!</v>
      </c>
      <c r="BC42" s="145" t="e">
        <f t="shared" si="7"/>
        <v>#NUM!</v>
      </c>
      <c r="BD42" s="145" t="e">
        <f t="shared" si="8"/>
        <v>#NUM!</v>
      </c>
      <c r="BE42" s="145" t="e">
        <f t="shared" si="8"/>
        <v>#NUM!</v>
      </c>
      <c r="BF42" s="145" t="e">
        <f t="shared" si="8"/>
        <v>#NUM!</v>
      </c>
      <c r="BG42" s="143" t="e">
        <f t="shared" si="9"/>
        <v>#VALUE!</v>
      </c>
      <c r="BH42" s="145" t="e">
        <f t="shared" si="9"/>
        <v>#VALUE!</v>
      </c>
      <c r="BI42" s="146" t="e">
        <f t="shared" si="9"/>
        <v>#VALUE!</v>
      </c>
      <c r="BJ42" s="143" t="e">
        <f t="shared" si="10"/>
        <v>#NUM!</v>
      </c>
      <c r="BK42" s="145" t="e">
        <f t="shared" si="10"/>
        <v>#NUM!</v>
      </c>
      <c r="BL42" s="145" t="e">
        <f t="shared" si="10"/>
        <v>#NUM!</v>
      </c>
      <c r="BM42" s="145" t="e">
        <f t="shared" si="11"/>
        <v>#NUM!</v>
      </c>
      <c r="BN42" s="145" t="e">
        <f t="shared" si="11"/>
        <v>#NUM!</v>
      </c>
      <c r="BO42" s="145" t="e">
        <f t="shared" si="11"/>
        <v>#NUM!</v>
      </c>
      <c r="BP42" s="143" t="e">
        <f t="shared" si="12"/>
        <v>#VALUE!</v>
      </c>
      <c r="BQ42" s="145" t="e">
        <f t="shared" si="12"/>
        <v>#VALUE!</v>
      </c>
      <c r="BR42" s="146" t="e">
        <f t="shared" si="12"/>
        <v>#VALUE!</v>
      </c>
      <c r="BT42" s="143" t="e">
        <f t="shared" si="36"/>
        <v>#VALUE!</v>
      </c>
      <c r="BU42" s="166" t="e">
        <f t="shared" si="36"/>
        <v>#VALUE!</v>
      </c>
      <c r="BV42" s="143" t="e">
        <f t="shared" si="36"/>
        <v>#VALUE!</v>
      </c>
      <c r="BW42" s="143" t="e">
        <f t="shared" si="36"/>
        <v>#VALUE!</v>
      </c>
      <c r="BX42" s="166" t="e">
        <f t="shared" si="36"/>
        <v>#VALUE!</v>
      </c>
      <c r="BY42" s="143" t="e">
        <f t="shared" si="36"/>
        <v>#VALUE!</v>
      </c>
      <c r="BZ42" s="143" t="e">
        <f t="shared" si="36"/>
        <v>#VALUE!</v>
      </c>
      <c r="CA42" s="166" t="e">
        <f t="shared" si="36"/>
        <v>#VALUE!</v>
      </c>
      <c r="CB42" s="143" t="e">
        <f t="shared" si="36"/>
        <v>#VALUE!</v>
      </c>
      <c r="CC42" s="143" t="e">
        <f t="shared" si="36"/>
        <v>#VALUE!</v>
      </c>
      <c r="CD42" s="166" t="e">
        <f t="shared" si="36"/>
        <v>#VALUE!</v>
      </c>
      <c r="CE42" s="167" t="e">
        <f t="shared" si="36"/>
        <v>#VALUE!</v>
      </c>
      <c r="CF42" s="143" t="e">
        <f t="shared" si="36"/>
        <v>#VALUE!</v>
      </c>
      <c r="CG42" s="166" t="e">
        <f t="shared" si="36"/>
        <v>#VALUE!</v>
      </c>
      <c r="CH42" s="167" t="e">
        <f t="shared" si="36"/>
        <v>#VALUE!</v>
      </c>
      <c r="CJ42" s="147" t="e">
        <f>BT42*'CT Market Penetration Worksheet'!$L$10</f>
        <v>#VALUE!</v>
      </c>
      <c r="CK42" s="148" t="e">
        <f>BU42*'CT Market Penetration Worksheet'!$L$10</f>
        <v>#VALUE!</v>
      </c>
      <c r="CL42" s="148" t="e">
        <f>BV42*'CT Market Penetration Worksheet'!$L$10</f>
        <v>#VALUE!</v>
      </c>
      <c r="CM42" s="147" t="e">
        <f>BW42*'CT Market Penetration Worksheet'!$L$16</f>
        <v>#VALUE!</v>
      </c>
      <c r="CN42" s="148" t="e">
        <f>BX42*'CT Market Penetration Worksheet'!$L$16</f>
        <v>#VALUE!</v>
      </c>
      <c r="CO42" s="148" t="e">
        <f>BY42*'CT Market Penetration Worksheet'!$L$16</f>
        <v>#VALUE!</v>
      </c>
      <c r="CP42" s="147" t="e">
        <f>BZ42*'CT Market Penetration Worksheet'!$L$22</f>
        <v>#VALUE!</v>
      </c>
      <c r="CQ42" s="148" t="e">
        <f>CA42*'CT Market Penetration Worksheet'!$L$22</f>
        <v>#VALUE!</v>
      </c>
      <c r="CR42" s="148" t="e">
        <f>CB42*'CT Market Penetration Worksheet'!$L$22</f>
        <v>#VALUE!</v>
      </c>
      <c r="CS42" s="147" t="e">
        <f>CC42*'CT Market Penetration Worksheet'!$L$28</f>
        <v>#VALUE!</v>
      </c>
      <c r="CT42" s="148" t="e">
        <f>CD42*'CT Market Penetration Worksheet'!$L$28</f>
        <v>#VALUE!</v>
      </c>
      <c r="CU42" s="148" t="e">
        <f>CE42*'CT Market Penetration Worksheet'!$L$28</f>
        <v>#VALUE!</v>
      </c>
      <c r="CV42" s="147" t="e">
        <f t="shared" si="26"/>
        <v>#VALUE!</v>
      </c>
      <c r="CW42" s="168" t="e">
        <f t="shared" si="26"/>
        <v>#VALUE!</v>
      </c>
      <c r="CX42" s="169" t="e">
        <f t="shared" si="26"/>
        <v>#VALUE!</v>
      </c>
      <c r="CZ42" s="125" t="e">
        <f t="shared" si="27"/>
        <v>#VALUE!</v>
      </c>
      <c r="DA42" s="125" t="e">
        <f t="shared" si="28"/>
        <v>#VALUE!</v>
      </c>
      <c r="DB42" s="125" t="e">
        <f t="shared" si="28"/>
        <v>#VALUE!</v>
      </c>
      <c r="DC42" s="125" t="e">
        <f t="shared" si="28"/>
        <v>#VALUE!</v>
      </c>
      <c r="DD42" s="125" t="e">
        <f t="shared" si="28"/>
        <v>#VALUE!</v>
      </c>
      <c r="DF42" s="125" t="e">
        <f t="shared" si="29"/>
        <v>#VALUE!</v>
      </c>
      <c r="DG42" s="125" t="e">
        <f t="shared" si="29"/>
        <v>#VALUE!</v>
      </c>
      <c r="DH42" s="125" t="e">
        <f t="shared" si="29"/>
        <v>#VALUE!</v>
      </c>
      <c r="DI42" s="125" t="e">
        <f t="shared" si="29"/>
        <v>#VALUE!</v>
      </c>
      <c r="DJ42" s="125" t="e">
        <f t="shared" si="30"/>
        <v>#VALUE!</v>
      </c>
    </row>
    <row r="43" spans="1:114" s="125" customFormat="1" x14ac:dyDescent="0.35">
      <c r="A43" s="140">
        <v>2043</v>
      </c>
      <c r="B43" s="141">
        <f t="shared" si="39"/>
        <v>0</v>
      </c>
      <c r="C43" s="141">
        <f t="shared" si="39"/>
        <v>0</v>
      </c>
      <c r="D43" s="141">
        <f t="shared" si="18"/>
        <v>0</v>
      </c>
      <c r="E43" s="141">
        <f t="shared" si="39"/>
        <v>0</v>
      </c>
      <c r="F43" s="141">
        <f t="shared" si="39"/>
        <v>0</v>
      </c>
      <c r="G43" s="141">
        <f t="shared" si="19"/>
        <v>0</v>
      </c>
      <c r="H43" s="141">
        <f t="shared" si="39"/>
        <v>0</v>
      </c>
      <c r="I43" s="141">
        <f t="shared" si="39"/>
        <v>0</v>
      </c>
      <c r="J43" s="141">
        <f t="shared" si="20"/>
        <v>0</v>
      </c>
      <c r="K43" s="141">
        <f t="shared" si="39"/>
        <v>0</v>
      </c>
      <c r="L43" s="141">
        <f t="shared" si="39"/>
        <v>0</v>
      </c>
      <c r="M43" s="142">
        <f t="shared" si="21"/>
        <v>0</v>
      </c>
      <c r="N43" s="141">
        <f t="shared" si="39"/>
        <v>0</v>
      </c>
      <c r="O43" s="141">
        <f t="shared" si="39"/>
        <v>0</v>
      </c>
      <c r="P43" s="141">
        <f t="shared" si="22"/>
        <v>0</v>
      </c>
      <c r="Q43" s="143" t="e">
        <f t="shared" si="37"/>
        <v>#NUM!</v>
      </c>
      <c r="R43" s="145" t="e">
        <f t="shared" si="37"/>
        <v>#NUM!</v>
      </c>
      <c r="S43" s="145" t="e">
        <f t="shared" si="37"/>
        <v>#NUM!</v>
      </c>
      <c r="T43" s="145" t="e">
        <f t="shared" si="37"/>
        <v>#NUM!</v>
      </c>
      <c r="U43" s="145" t="e">
        <f t="shared" si="37"/>
        <v>#NUM!</v>
      </c>
      <c r="V43" s="145" t="e">
        <f t="shared" si="37"/>
        <v>#NUM!</v>
      </c>
      <c r="W43" s="143" t="e">
        <f t="shared" si="37"/>
        <v>#VALUE!</v>
      </c>
      <c r="X43" s="145" t="e">
        <f t="shared" si="37"/>
        <v>#VALUE!</v>
      </c>
      <c r="Y43" s="146" t="e">
        <f t="shared" si="37"/>
        <v>#VALUE!</v>
      </c>
      <c r="Z43" s="143" t="e">
        <f t="shared" si="37"/>
        <v>#NUM!</v>
      </c>
      <c r="AA43" s="145" t="e">
        <f t="shared" si="37"/>
        <v>#NUM!</v>
      </c>
      <c r="AB43" s="145" t="e">
        <f t="shared" si="37"/>
        <v>#NUM!</v>
      </c>
      <c r="AC43" s="145" t="e">
        <f t="shared" si="37"/>
        <v>#NUM!</v>
      </c>
      <c r="AD43" s="145" t="e">
        <f t="shared" si="37"/>
        <v>#NUM!</v>
      </c>
      <c r="AE43" s="145" t="e">
        <f t="shared" si="37"/>
        <v>#NUM!</v>
      </c>
      <c r="AF43" s="143" t="e">
        <f t="shared" si="37"/>
        <v>#VALUE!</v>
      </c>
      <c r="AG43" s="145" t="e">
        <f t="shared" si="40"/>
        <v>#VALUE!</v>
      </c>
      <c r="AH43" s="146" t="e">
        <f t="shared" si="40"/>
        <v>#VALUE!</v>
      </c>
      <c r="AI43" s="143" t="e">
        <f t="shared" si="40"/>
        <v>#NUM!</v>
      </c>
      <c r="AJ43" s="145" t="e">
        <f t="shared" si="40"/>
        <v>#NUM!</v>
      </c>
      <c r="AK43" s="145" t="e">
        <f t="shared" si="40"/>
        <v>#NUM!</v>
      </c>
      <c r="AL43" s="145" t="e">
        <f t="shared" si="40"/>
        <v>#NUM!</v>
      </c>
      <c r="AM43" s="145" t="e">
        <f t="shared" si="40"/>
        <v>#NUM!</v>
      </c>
      <c r="AN43" s="145" t="e">
        <f t="shared" si="40"/>
        <v>#NUM!</v>
      </c>
      <c r="AO43" s="143" t="e">
        <f t="shared" si="40"/>
        <v>#VALUE!</v>
      </c>
      <c r="AP43" s="145" t="e">
        <f t="shared" si="40"/>
        <v>#VALUE!</v>
      </c>
      <c r="AQ43" s="146" t="e">
        <f t="shared" si="40"/>
        <v>#VALUE!</v>
      </c>
      <c r="AR43" s="143" t="e">
        <f t="shared" si="24"/>
        <v>#NUM!</v>
      </c>
      <c r="AS43" s="145" t="e">
        <f t="shared" si="4"/>
        <v>#NUM!</v>
      </c>
      <c r="AT43" s="145" t="e">
        <f t="shared" si="4"/>
        <v>#NUM!</v>
      </c>
      <c r="AU43" s="145" t="e">
        <f t="shared" si="5"/>
        <v>#NUM!</v>
      </c>
      <c r="AV43" s="145" t="e">
        <f t="shared" si="5"/>
        <v>#NUM!</v>
      </c>
      <c r="AW43" s="145" t="e">
        <f t="shared" si="5"/>
        <v>#NUM!</v>
      </c>
      <c r="AX43" s="143" t="e">
        <f t="shared" si="6"/>
        <v>#VALUE!</v>
      </c>
      <c r="AY43" s="145" t="e">
        <f t="shared" si="6"/>
        <v>#VALUE!</v>
      </c>
      <c r="AZ43" s="146" t="e">
        <f t="shared" si="6"/>
        <v>#VALUE!</v>
      </c>
      <c r="BA43" s="143" t="e">
        <f t="shared" si="7"/>
        <v>#NUM!</v>
      </c>
      <c r="BB43" s="145" t="e">
        <f t="shared" si="7"/>
        <v>#NUM!</v>
      </c>
      <c r="BC43" s="145" t="e">
        <f t="shared" si="7"/>
        <v>#NUM!</v>
      </c>
      <c r="BD43" s="145" t="e">
        <f t="shared" si="8"/>
        <v>#NUM!</v>
      </c>
      <c r="BE43" s="145" t="e">
        <f t="shared" si="8"/>
        <v>#NUM!</v>
      </c>
      <c r="BF43" s="145" t="e">
        <f t="shared" si="8"/>
        <v>#NUM!</v>
      </c>
      <c r="BG43" s="143" t="e">
        <f t="shared" si="9"/>
        <v>#VALUE!</v>
      </c>
      <c r="BH43" s="145" t="e">
        <f t="shared" si="9"/>
        <v>#VALUE!</v>
      </c>
      <c r="BI43" s="146" t="e">
        <f t="shared" si="9"/>
        <v>#VALUE!</v>
      </c>
      <c r="BJ43" s="143" t="e">
        <f t="shared" si="10"/>
        <v>#NUM!</v>
      </c>
      <c r="BK43" s="145" t="e">
        <f t="shared" si="10"/>
        <v>#NUM!</v>
      </c>
      <c r="BL43" s="145" t="e">
        <f t="shared" si="10"/>
        <v>#NUM!</v>
      </c>
      <c r="BM43" s="145" t="e">
        <f t="shared" si="11"/>
        <v>#NUM!</v>
      </c>
      <c r="BN43" s="145" t="e">
        <f t="shared" si="11"/>
        <v>#NUM!</v>
      </c>
      <c r="BO43" s="145" t="e">
        <f t="shared" si="11"/>
        <v>#NUM!</v>
      </c>
      <c r="BP43" s="143" t="e">
        <f t="shared" si="12"/>
        <v>#VALUE!</v>
      </c>
      <c r="BQ43" s="145" t="e">
        <f t="shared" si="12"/>
        <v>#VALUE!</v>
      </c>
      <c r="BR43" s="146" t="e">
        <f t="shared" si="12"/>
        <v>#VALUE!</v>
      </c>
      <c r="BT43" s="143" t="e">
        <f t="shared" si="36"/>
        <v>#VALUE!</v>
      </c>
      <c r="BU43" s="166" t="e">
        <f t="shared" si="36"/>
        <v>#VALUE!</v>
      </c>
      <c r="BV43" s="143" t="e">
        <f t="shared" si="36"/>
        <v>#VALUE!</v>
      </c>
      <c r="BW43" s="143" t="e">
        <f t="shared" si="36"/>
        <v>#VALUE!</v>
      </c>
      <c r="BX43" s="166" t="e">
        <f t="shared" si="36"/>
        <v>#VALUE!</v>
      </c>
      <c r="BY43" s="143" t="e">
        <f t="shared" si="36"/>
        <v>#VALUE!</v>
      </c>
      <c r="BZ43" s="143" t="e">
        <f t="shared" si="36"/>
        <v>#VALUE!</v>
      </c>
      <c r="CA43" s="166" t="e">
        <f t="shared" si="36"/>
        <v>#VALUE!</v>
      </c>
      <c r="CB43" s="143" t="e">
        <f t="shared" si="36"/>
        <v>#VALUE!</v>
      </c>
      <c r="CC43" s="143" t="e">
        <f t="shared" si="36"/>
        <v>#VALUE!</v>
      </c>
      <c r="CD43" s="166" t="e">
        <f t="shared" si="36"/>
        <v>#VALUE!</v>
      </c>
      <c r="CE43" s="167" t="e">
        <f t="shared" si="36"/>
        <v>#VALUE!</v>
      </c>
      <c r="CF43" s="143" t="e">
        <f t="shared" si="36"/>
        <v>#VALUE!</v>
      </c>
      <c r="CG43" s="166" t="e">
        <f t="shared" si="36"/>
        <v>#VALUE!</v>
      </c>
      <c r="CH43" s="167" t="e">
        <f t="shared" si="36"/>
        <v>#VALUE!</v>
      </c>
      <c r="CJ43" s="147" t="e">
        <f>BT43*'CT Market Penetration Worksheet'!$L$10</f>
        <v>#VALUE!</v>
      </c>
      <c r="CK43" s="148" t="e">
        <f>BU43*'CT Market Penetration Worksheet'!$L$10</f>
        <v>#VALUE!</v>
      </c>
      <c r="CL43" s="148" t="e">
        <f>BV43*'CT Market Penetration Worksheet'!$L$10</f>
        <v>#VALUE!</v>
      </c>
      <c r="CM43" s="147" t="e">
        <f>BW43*'CT Market Penetration Worksheet'!$L$16</f>
        <v>#VALUE!</v>
      </c>
      <c r="CN43" s="148" t="e">
        <f>BX43*'CT Market Penetration Worksheet'!$L$16</f>
        <v>#VALUE!</v>
      </c>
      <c r="CO43" s="148" t="e">
        <f>BY43*'CT Market Penetration Worksheet'!$L$16</f>
        <v>#VALUE!</v>
      </c>
      <c r="CP43" s="147" t="e">
        <f>BZ43*'CT Market Penetration Worksheet'!$L$22</f>
        <v>#VALUE!</v>
      </c>
      <c r="CQ43" s="148" t="e">
        <f>CA43*'CT Market Penetration Worksheet'!$L$22</f>
        <v>#VALUE!</v>
      </c>
      <c r="CR43" s="148" t="e">
        <f>CB43*'CT Market Penetration Worksheet'!$L$22</f>
        <v>#VALUE!</v>
      </c>
      <c r="CS43" s="147" t="e">
        <f>CC43*'CT Market Penetration Worksheet'!$L$28</f>
        <v>#VALUE!</v>
      </c>
      <c r="CT43" s="148" t="e">
        <f>CD43*'CT Market Penetration Worksheet'!$L$28</f>
        <v>#VALUE!</v>
      </c>
      <c r="CU43" s="148" t="e">
        <f>CE43*'CT Market Penetration Worksheet'!$L$28</f>
        <v>#VALUE!</v>
      </c>
      <c r="CV43" s="147" t="e">
        <f t="shared" si="26"/>
        <v>#VALUE!</v>
      </c>
      <c r="CW43" s="168" t="e">
        <f t="shared" si="26"/>
        <v>#VALUE!</v>
      </c>
      <c r="CX43" s="169" t="e">
        <f t="shared" si="26"/>
        <v>#VALUE!</v>
      </c>
      <c r="CZ43" s="125" t="e">
        <f t="shared" si="27"/>
        <v>#VALUE!</v>
      </c>
      <c r="DA43" s="125" t="e">
        <f t="shared" si="28"/>
        <v>#VALUE!</v>
      </c>
      <c r="DB43" s="125" t="e">
        <f t="shared" si="28"/>
        <v>#VALUE!</v>
      </c>
      <c r="DC43" s="125" t="e">
        <f t="shared" si="28"/>
        <v>#VALUE!</v>
      </c>
      <c r="DD43" s="125" t="e">
        <f t="shared" si="28"/>
        <v>#VALUE!</v>
      </c>
      <c r="DF43" s="125" t="e">
        <f t="shared" si="29"/>
        <v>#VALUE!</v>
      </c>
      <c r="DG43" s="125" t="e">
        <f t="shared" si="29"/>
        <v>#VALUE!</v>
      </c>
      <c r="DH43" s="125" t="e">
        <f t="shared" si="29"/>
        <v>#VALUE!</v>
      </c>
      <c r="DI43" s="125" t="e">
        <f t="shared" si="29"/>
        <v>#VALUE!</v>
      </c>
      <c r="DJ43" s="125" t="e">
        <f t="shared" si="30"/>
        <v>#VALUE!</v>
      </c>
    </row>
    <row r="44" spans="1:114" s="125" customFormat="1" x14ac:dyDescent="0.35">
      <c r="A44" s="140">
        <v>2044</v>
      </c>
      <c r="B44" s="141">
        <f t="shared" si="39"/>
        <v>0</v>
      </c>
      <c r="C44" s="141">
        <f t="shared" si="39"/>
        <v>0</v>
      </c>
      <c r="D44" s="141">
        <f t="shared" si="18"/>
        <v>0</v>
      </c>
      <c r="E44" s="141">
        <f t="shared" si="39"/>
        <v>0</v>
      </c>
      <c r="F44" s="141">
        <f t="shared" si="39"/>
        <v>0</v>
      </c>
      <c r="G44" s="141">
        <f t="shared" si="19"/>
        <v>0</v>
      </c>
      <c r="H44" s="141">
        <f t="shared" si="39"/>
        <v>0</v>
      </c>
      <c r="I44" s="141">
        <f t="shared" si="39"/>
        <v>0</v>
      </c>
      <c r="J44" s="141">
        <f t="shared" si="20"/>
        <v>0</v>
      </c>
      <c r="K44" s="141">
        <f t="shared" si="39"/>
        <v>0</v>
      </c>
      <c r="L44" s="141">
        <f t="shared" si="39"/>
        <v>0</v>
      </c>
      <c r="M44" s="142">
        <f t="shared" si="21"/>
        <v>0</v>
      </c>
      <c r="N44" s="141">
        <f t="shared" si="39"/>
        <v>0</v>
      </c>
      <c r="O44" s="141">
        <f t="shared" si="39"/>
        <v>0</v>
      </c>
      <c r="P44" s="141">
        <f t="shared" si="22"/>
        <v>0</v>
      </c>
      <c r="Q44" s="143" t="e">
        <f t="shared" si="37"/>
        <v>#NUM!</v>
      </c>
      <c r="R44" s="145" t="e">
        <f t="shared" si="37"/>
        <v>#NUM!</v>
      </c>
      <c r="S44" s="145" t="e">
        <f t="shared" si="37"/>
        <v>#NUM!</v>
      </c>
      <c r="T44" s="145" t="e">
        <f t="shared" si="37"/>
        <v>#NUM!</v>
      </c>
      <c r="U44" s="145" t="e">
        <f t="shared" si="37"/>
        <v>#NUM!</v>
      </c>
      <c r="V44" s="145" t="e">
        <f t="shared" si="37"/>
        <v>#NUM!</v>
      </c>
      <c r="W44" s="143" t="e">
        <f t="shared" si="37"/>
        <v>#VALUE!</v>
      </c>
      <c r="X44" s="145" t="e">
        <f t="shared" si="37"/>
        <v>#VALUE!</v>
      </c>
      <c r="Y44" s="146" t="e">
        <f t="shared" si="37"/>
        <v>#VALUE!</v>
      </c>
      <c r="Z44" s="143" t="e">
        <f t="shared" si="37"/>
        <v>#NUM!</v>
      </c>
      <c r="AA44" s="145" t="e">
        <f t="shared" si="37"/>
        <v>#NUM!</v>
      </c>
      <c r="AB44" s="145" t="e">
        <f t="shared" si="37"/>
        <v>#NUM!</v>
      </c>
      <c r="AC44" s="145" t="e">
        <f t="shared" si="37"/>
        <v>#NUM!</v>
      </c>
      <c r="AD44" s="145" t="e">
        <f t="shared" si="37"/>
        <v>#NUM!</v>
      </c>
      <c r="AE44" s="145" t="e">
        <f t="shared" si="37"/>
        <v>#NUM!</v>
      </c>
      <c r="AF44" s="143" t="e">
        <f t="shared" ref="AF44:AQ50" si="41">(AF$6+((AF$5-AF$6)/(1+EXP((($A44-AF$8)/AF$7)))))*$B44</f>
        <v>#VALUE!</v>
      </c>
      <c r="AG44" s="145" t="e">
        <f t="shared" si="41"/>
        <v>#VALUE!</v>
      </c>
      <c r="AH44" s="146" t="e">
        <f t="shared" si="41"/>
        <v>#VALUE!</v>
      </c>
      <c r="AI44" s="143" t="e">
        <f t="shared" si="41"/>
        <v>#NUM!</v>
      </c>
      <c r="AJ44" s="145" t="e">
        <f t="shared" si="41"/>
        <v>#NUM!</v>
      </c>
      <c r="AK44" s="145" t="e">
        <f t="shared" si="41"/>
        <v>#NUM!</v>
      </c>
      <c r="AL44" s="145" t="e">
        <f t="shared" si="41"/>
        <v>#NUM!</v>
      </c>
      <c r="AM44" s="145" t="e">
        <f t="shared" si="41"/>
        <v>#NUM!</v>
      </c>
      <c r="AN44" s="145" t="e">
        <f t="shared" si="41"/>
        <v>#NUM!</v>
      </c>
      <c r="AO44" s="143" t="e">
        <f t="shared" si="41"/>
        <v>#VALUE!</v>
      </c>
      <c r="AP44" s="145" t="e">
        <f t="shared" si="41"/>
        <v>#VALUE!</v>
      </c>
      <c r="AQ44" s="146" t="e">
        <f t="shared" si="41"/>
        <v>#VALUE!</v>
      </c>
      <c r="AR44" s="143" t="e">
        <f t="shared" si="24"/>
        <v>#NUM!</v>
      </c>
      <c r="AS44" s="145" t="e">
        <f t="shared" si="4"/>
        <v>#NUM!</v>
      </c>
      <c r="AT44" s="145" t="e">
        <f t="shared" si="4"/>
        <v>#NUM!</v>
      </c>
      <c r="AU44" s="145" t="e">
        <f t="shared" si="5"/>
        <v>#NUM!</v>
      </c>
      <c r="AV44" s="145" t="e">
        <f t="shared" si="5"/>
        <v>#NUM!</v>
      </c>
      <c r="AW44" s="145" t="e">
        <f t="shared" si="5"/>
        <v>#NUM!</v>
      </c>
      <c r="AX44" s="143" t="e">
        <f t="shared" si="6"/>
        <v>#VALUE!</v>
      </c>
      <c r="AY44" s="145" t="e">
        <f t="shared" si="6"/>
        <v>#VALUE!</v>
      </c>
      <c r="AZ44" s="146" t="e">
        <f t="shared" si="6"/>
        <v>#VALUE!</v>
      </c>
      <c r="BA44" s="143" t="e">
        <f t="shared" si="7"/>
        <v>#NUM!</v>
      </c>
      <c r="BB44" s="145" t="e">
        <f t="shared" si="7"/>
        <v>#NUM!</v>
      </c>
      <c r="BC44" s="145" t="e">
        <f t="shared" si="7"/>
        <v>#NUM!</v>
      </c>
      <c r="BD44" s="145" t="e">
        <f t="shared" si="8"/>
        <v>#NUM!</v>
      </c>
      <c r="BE44" s="145" t="e">
        <f t="shared" si="8"/>
        <v>#NUM!</v>
      </c>
      <c r="BF44" s="145" t="e">
        <f t="shared" si="8"/>
        <v>#NUM!</v>
      </c>
      <c r="BG44" s="143" t="e">
        <f t="shared" si="9"/>
        <v>#VALUE!</v>
      </c>
      <c r="BH44" s="145" t="e">
        <f t="shared" si="9"/>
        <v>#VALUE!</v>
      </c>
      <c r="BI44" s="146" t="e">
        <f t="shared" si="9"/>
        <v>#VALUE!</v>
      </c>
      <c r="BJ44" s="143" t="e">
        <f t="shared" si="10"/>
        <v>#NUM!</v>
      </c>
      <c r="BK44" s="145" t="e">
        <f t="shared" si="10"/>
        <v>#NUM!</v>
      </c>
      <c r="BL44" s="145" t="e">
        <f t="shared" si="10"/>
        <v>#NUM!</v>
      </c>
      <c r="BM44" s="145" t="e">
        <f t="shared" si="11"/>
        <v>#NUM!</v>
      </c>
      <c r="BN44" s="145" t="e">
        <f t="shared" si="11"/>
        <v>#NUM!</v>
      </c>
      <c r="BO44" s="145" t="e">
        <f t="shared" si="11"/>
        <v>#NUM!</v>
      </c>
      <c r="BP44" s="143" t="e">
        <f t="shared" si="12"/>
        <v>#VALUE!</v>
      </c>
      <c r="BQ44" s="145" t="e">
        <f t="shared" si="12"/>
        <v>#VALUE!</v>
      </c>
      <c r="BR44" s="146" t="e">
        <f t="shared" si="12"/>
        <v>#VALUE!</v>
      </c>
      <c r="BT44" s="143" t="e">
        <f t="shared" si="36"/>
        <v>#VALUE!</v>
      </c>
      <c r="BU44" s="166" t="e">
        <f t="shared" si="36"/>
        <v>#VALUE!</v>
      </c>
      <c r="BV44" s="143" t="e">
        <f t="shared" si="36"/>
        <v>#VALUE!</v>
      </c>
      <c r="BW44" s="143" t="e">
        <f t="shared" si="36"/>
        <v>#VALUE!</v>
      </c>
      <c r="BX44" s="166" t="e">
        <f t="shared" si="36"/>
        <v>#VALUE!</v>
      </c>
      <c r="BY44" s="143" t="e">
        <f t="shared" si="36"/>
        <v>#VALUE!</v>
      </c>
      <c r="BZ44" s="143" t="e">
        <f t="shared" si="36"/>
        <v>#VALUE!</v>
      </c>
      <c r="CA44" s="166" t="e">
        <f t="shared" si="36"/>
        <v>#VALUE!</v>
      </c>
      <c r="CB44" s="143" t="e">
        <f t="shared" si="36"/>
        <v>#VALUE!</v>
      </c>
      <c r="CC44" s="143" t="e">
        <f t="shared" si="36"/>
        <v>#VALUE!</v>
      </c>
      <c r="CD44" s="166" t="e">
        <f t="shared" si="36"/>
        <v>#VALUE!</v>
      </c>
      <c r="CE44" s="167" t="e">
        <f t="shared" si="36"/>
        <v>#VALUE!</v>
      </c>
      <c r="CF44" s="143" t="e">
        <f t="shared" si="36"/>
        <v>#VALUE!</v>
      </c>
      <c r="CG44" s="166" t="e">
        <f t="shared" si="36"/>
        <v>#VALUE!</v>
      </c>
      <c r="CH44" s="167" t="e">
        <f t="shared" si="36"/>
        <v>#VALUE!</v>
      </c>
      <c r="CJ44" s="147" t="e">
        <f>BT44*'CT Market Penetration Worksheet'!$L$10</f>
        <v>#VALUE!</v>
      </c>
      <c r="CK44" s="148" t="e">
        <f>BU44*'CT Market Penetration Worksheet'!$L$10</f>
        <v>#VALUE!</v>
      </c>
      <c r="CL44" s="148" t="e">
        <f>BV44*'CT Market Penetration Worksheet'!$L$10</f>
        <v>#VALUE!</v>
      </c>
      <c r="CM44" s="147" t="e">
        <f>BW44*'CT Market Penetration Worksheet'!$L$16</f>
        <v>#VALUE!</v>
      </c>
      <c r="CN44" s="148" t="e">
        <f>BX44*'CT Market Penetration Worksheet'!$L$16</f>
        <v>#VALUE!</v>
      </c>
      <c r="CO44" s="148" t="e">
        <f>BY44*'CT Market Penetration Worksheet'!$L$16</f>
        <v>#VALUE!</v>
      </c>
      <c r="CP44" s="147" t="e">
        <f>BZ44*'CT Market Penetration Worksheet'!$L$22</f>
        <v>#VALUE!</v>
      </c>
      <c r="CQ44" s="148" t="e">
        <f>CA44*'CT Market Penetration Worksheet'!$L$22</f>
        <v>#VALUE!</v>
      </c>
      <c r="CR44" s="148" t="e">
        <f>CB44*'CT Market Penetration Worksheet'!$L$22</f>
        <v>#VALUE!</v>
      </c>
      <c r="CS44" s="147" t="e">
        <f>CC44*'CT Market Penetration Worksheet'!$L$28</f>
        <v>#VALUE!</v>
      </c>
      <c r="CT44" s="148" t="e">
        <f>CD44*'CT Market Penetration Worksheet'!$L$28</f>
        <v>#VALUE!</v>
      </c>
      <c r="CU44" s="148" t="e">
        <f>CE44*'CT Market Penetration Worksheet'!$L$28</f>
        <v>#VALUE!</v>
      </c>
      <c r="CV44" s="147" t="e">
        <f t="shared" si="26"/>
        <v>#VALUE!</v>
      </c>
      <c r="CW44" s="168" t="e">
        <f t="shared" si="26"/>
        <v>#VALUE!</v>
      </c>
      <c r="CX44" s="169" t="e">
        <f t="shared" si="26"/>
        <v>#VALUE!</v>
      </c>
      <c r="CZ44" s="125" t="e">
        <f t="shared" si="27"/>
        <v>#VALUE!</v>
      </c>
      <c r="DA44" s="125" t="e">
        <f t="shared" si="28"/>
        <v>#VALUE!</v>
      </c>
      <c r="DB44" s="125" t="e">
        <f t="shared" si="28"/>
        <v>#VALUE!</v>
      </c>
      <c r="DC44" s="125" t="e">
        <f t="shared" si="28"/>
        <v>#VALUE!</v>
      </c>
      <c r="DD44" s="125" t="e">
        <f t="shared" si="28"/>
        <v>#VALUE!</v>
      </c>
      <c r="DF44" s="125" t="e">
        <f t="shared" si="29"/>
        <v>#VALUE!</v>
      </c>
      <c r="DG44" s="125" t="e">
        <f t="shared" si="29"/>
        <v>#VALUE!</v>
      </c>
      <c r="DH44" s="125" t="e">
        <f t="shared" si="29"/>
        <v>#VALUE!</v>
      </c>
      <c r="DI44" s="125" t="e">
        <f t="shared" si="29"/>
        <v>#VALUE!</v>
      </c>
      <c r="DJ44" s="125" t="e">
        <f t="shared" si="30"/>
        <v>#VALUE!</v>
      </c>
    </row>
    <row r="45" spans="1:114" s="125" customFormat="1" x14ac:dyDescent="0.35">
      <c r="A45" s="140">
        <v>2045</v>
      </c>
      <c r="B45" s="141">
        <f t="shared" si="39"/>
        <v>0</v>
      </c>
      <c r="C45" s="141">
        <f t="shared" si="39"/>
        <v>0</v>
      </c>
      <c r="D45" s="141">
        <f t="shared" si="18"/>
        <v>0</v>
      </c>
      <c r="E45" s="141">
        <f t="shared" si="39"/>
        <v>0</v>
      </c>
      <c r="F45" s="141">
        <f t="shared" si="39"/>
        <v>0</v>
      </c>
      <c r="G45" s="141">
        <f t="shared" si="19"/>
        <v>0</v>
      </c>
      <c r="H45" s="141">
        <f t="shared" si="39"/>
        <v>0</v>
      </c>
      <c r="I45" s="141">
        <f t="shared" si="39"/>
        <v>0</v>
      </c>
      <c r="J45" s="141">
        <f t="shared" si="20"/>
        <v>0</v>
      </c>
      <c r="K45" s="141">
        <f t="shared" si="39"/>
        <v>0</v>
      </c>
      <c r="L45" s="141">
        <f t="shared" si="39"/>
        <v>0</v>
      </c>
      <c r="M45" s="142">
        <f t="shared" si="21"/>
        <v>0</v>
      </c>
      <c r="N45" s="141">
        <f t="shared" si="39"/>
        <v>0</v>
      </c>
      <c r="O45" s="141">
        <f t="shared" si="39"/>
        <v>0</v>
      </c>
      <c r="P45" s="141">
        <f t="shared" si="22"/>
        <v>0</v>
      </c>
      <c r="Q45" s="143" t="e">
        <f t="shared" ref="Q45:AF50" si="42">(Q$6+((Q$5-Q$6)/(1+EXP((($A45-Q$8)/Q$7)))))*$B45</f>
        <v>#NUM!</v>
      </c>
      <c r="R45" s="145" t="e">
        <f t="shared" si="42"/>
        <v>#NUM!</v>
      </c>
      <c r="S45" s="145" t="e">
        <f t="shared" si="42"/>
        <v>#NUM!</v>
      </c>
      <c r="T45" s="145" t="e">
        <f t="shared" si="42"/>
        <v>#NUM!</v>
      </c>
      <c r="U45" s="145" t="e">
        <f t="shared" si="42"/>
        <v>#NUM!</v>
      </c>
      <c r="V45" s="145" t="e">
        <f t="shared" si="42"/>
        <v>#NUM!</v>
      </c>
      <c r="W45" s="143" t="e">
        <f t="shared" si="42"/>
        <v>#VALUE!</v>
      </c>
      <c r="X45" s="145" t="e">
        <f t="shared" si="42"/>
        <v>#VALUE!</v>
      </c>
      <c r="Y45" s="146" t="e">
        <f t="shared" si="42"/>
        <v>#VALUE!</v>
      </c>
      <c r="Z45" s="143" t="e">
        <f t="shared" si="42"/>
        <v>#NUM!</v>
      </c>
      <c r="AA45" s="145" t="e">
        <f t="shared" si="42"/>
        <v>#NUM!</v>
      </c>
      <c r="AB45" s="145" t="e">
        <f t="shared" si="42"/>
        <v>#NUM!</v>
      </c>
      <c r="AC45" s="145" t="e">
        <f t="shared" si="42"/>
        <v>#NUM!</v>
      </c>
      <c r="AD45" s="145" t="e">
        <f t="shared" si="42"/>
        <v>#NUM!</v>
      </c>
      <c r="AE45" s="145" t="e">
        <f t="shared" si="42"/>
        <v>#NUM!</v>
      </c>
      <c r="AF45" s="143" t="e">
        <f t="shared" si="42"/>
        <v>#VALUE!</v>
      </c>
      <c r="AG45" s="145" t="e">
        <f t="shared" si="41"/>
        <v>#VALUE!</v>
      </c>
      <c r="AH45" s="146" t="e">
        <f t="shared" si="41"/>
        <v>#VALUE!</v>
      </c>
      <c r="AI45" s="143" t="e">
        <f t="shared" si="41"/>
        <v>#NUM!</v>
      </c>
      <c r="AJ45" s="145" t="e">
        <f t="shared" si="41"/>
        <v>#NUM!</v>
      </c>
      <c r="AK45" s="145" t="e">
        <f t="shared" si="41"/>
        <v>#NUM!</v>
      </c>
      <c r="AL45" s="145" t="e">
        <f t="shared" si="41"/>
        <v>#NUM!</v>
      </c>
      <c r="AM45" s="145" t="e">
        <f t="shared" si="41"/>
        <v>#NUM!</v>
      </c>
      <c r="AN45" s="145" t="e">
        <f t="shared" si="41"/>
        <v>#NUM!</v>
      </c>
      <c r="AO45" s="143" t="e">
        <f t="shared" si="41"/>
        <v>#VALUE!</v>
      </c>
      <c r="AP45" s="145" t="e">
        <f t="shared" si="41"/>
        <v>#VALUE!</v>
      </c>
      <c r="AQ45" s="146" t="e">
        <f t="shared" si="41"/>
        <v>#VALUE!</v>
      </c>
      <c r="AR45" s="143" t="e">
        <f t="shared" si="24"/>
        <v>#NUM!</v>
      </c>
      <c r="AS45" s="145" t="e">
        <f t="shared" si="4"/>
        <v>#NUM!</v>
      </c>
      <c r="AT45" s="145" t="e">
        <f t="shared" si="4"/>
        <v>#NUM!</v>
      </c>
      <c r="AU45" s="145" t="e">
        <f t="shared" si="5"/>
        <v>#NUM!</v>
      </c>
      <c r="AV45" s="145" t="e">
        <f t="shared" si="5"/>
        <v>#NUM!</v>
      </c>
      <c r="AW45" s="145" t="e">
        <f t="shared" si="5"/>
        <v>#NUM!</v>
      </c>
      <c r="AX45" s="143" t="e">
        <f t="shared" si="6"/>
        <v>#VALUE!</v>
      </c>
      <c r="AY45" s="145" t="e">
        <f t="shared" si="6"/>
        <v>#VALUE!</v>
      </c>
      <c r="AZ45" s="146" t="e">
        <f t="shared" si="6"/>
        <v>#VALUE!</v>
      </c>
      <c r="BA45" s="143" t="e">
        <f t="shared" si="7"/>
        <v>#NUM!</v>
      </c>
      <c r="BB45" s="145" t="e">
        <f t="shared" si="7"/>
        <v>#NUM!</v>
      </c>
      <c r="BC45" s="145" t="e">
        <f t="shared" si="7"/>
        <v>#NUM!</v>
      </c>
      <c r="BD45" s="145" t="e">
        <f t="shared" si="8"/>
        <v>#NUM!</v>
      </c>
      <c r="BE45" s="145" t="e">
        <f t="shared" si="8"/>
        <v>#NUM!</v>
      </c>
      <c r="BF45" s="145" t="e">
        <f t="shared" si="8"/>
        <v>#NUM!</v>
      </c>
      <c r="BG45" s="143" t="e">
        <f t="shared" si="9"/>
        <v>#VALUE!</v>
      </c>
      <c r="BH45" s="145" t="e">
        <f t="shared" si="9"/>
        <v>#VALUE!</v>
      </c>
      <c r="BI45" s="146" t="e">
        <f t="shared" si="9"/>
        <v>#VALUE!</v>
      </c>
      <c r="BJ45" s="143" t="e">
        <f t="shared" si="10"/>
        <v>#NUM!</v>
      </c>
      <c r="BK45" s="145" t="e">
        <f t="shared" si="10"/>
        <v>#NUM!</v>
      </c>
      <c r="BL45" s="145" t="e">
        <f t="shared" si="10"/>
        <v>#NUM!</v>
      </c>
      <c r="BM45" s="145" t="e">
        <f t="shared" si="11"/>
        <v>#NUM!</v>
      </c>
      <c r="BN45" s="145" t="e">
        <f t="shared" si="11"/>
        <v>#NUM!</v>
      </c>
      <c r="BO45" s="145" t="e">
        <f t="shared" si="11"/>
        <v>#NUM!</v>
      </c>
      <c r="BP45" s="143" t="e">
        <f t="shared" si="12"/>
        <v>#VALUE!</v>
      </c>
      <c r="BQ45" s="145" t="e">
        <f t="shared" si="12"/>
        <v>#VALUE!</v>
      </c>
      <c r="BR45" s="146" t="e">
        <f t="shared" si="12"/>
        <v>#VALUE!</v>
      </c>
      <c r="BT45" s="143" t="e">
        <f t="shared" ref="BT45:CH50" si="43">(BT$6+((BT$5-BT$6)/(1+EXP((($A45-BT$8)/BT$7)))))*$M45</f>
        <v>#VALUE!</v>
      </c>
      <c r="BU45" s="166" t="e">
        <f t="shared" si="43"/>
        <v>#VALUE!</v>
      </c>
      <c r="BV45" s="143" t="e">
        <f t="shared" si="43"/>
        <v>#VALUE!</v>
      </c>
      <c r="BW45" s="143" t="e">
        <f t="shared" si="43"/>
        <v>#VALUE!</v>
      </c>
      <c r="BX45" s="166" t="e">
        <f t="shared" si="43"/>
        <v>#VALUE!</v>
      </c>
      <c r="BY45" s="143" t="e">
        <f t="shared" si="43"/>
        <v>#VALUE!</v>
      </c>
      <c r="BZ45" s="143" t="e">
        <f t="shared" si="43"/>
        <v>#VALUE!</v>
      </c>
      <c r="CA45" s="166" t="e">
        <f t="shared" si="43"/>
        <v>#VALUE!</v>
      </c>
      <c r="CB45" s="143" t="e">
        <f t="shared" si="43"/>
        <v>#VALUE!</v>
      </c>
      <c r="CC45" s="143" t="e">
        <f t="shared" si="43"/>
        <v>#VALUE!</v>
      </c>
      <c r="CD45" s="166" t="e">
        <f t="shared" si="43"/>
        <v>#VALUE!</v>
      </c>
      <c r="CE45" s="167" t="e">
        <f t="shared" si="43"/>
        <v>#VALUE!</v>
      </c>
      <c r="CF45" s="143" t="e">
        <f t="shared" si="43"/>
        <v>#VALUE!</v>
      </c>
      <c r="CG45" s="166" t="e">
        <f t="shared" si="43"/>
        <v>#VALUE!</v>
      </c>
      <c r="CH45" s="167" t="e">
        <f t="shared" si="43"/>
        <v>#VALUE!</v>
      </c>
      <c r="CJ45" s="147" t="e">
        <f>BT45*'CT Market Penetration Worksheet'!$L$10</f>
        <v>#VALUE!</v>
      </c>
      <c r="CK45" s="148" t="e">
        <f>BU45*'CT Market Penetration Worksheet'!$L$10</f>
        <v>#VALUE!</v>
      </c>
      <c r="CL45" s="148" t="e">
        <f>BV45*'CT Market Penetration Worksheet'!$L$10</f>
        <v>#VALUE!</v>
      </c>
      <c r="CM45" s="147" t="e">
        <f>BW45*'CT Market Penetration Worksheet'!$L$16</f>
        <v>#VALUE!</v>
      </c>
      <c r="CN45" s="148" t="e">
        <f>BX45*'CT Market Penetration Worksheet'!$L$16</f>
        <v>#VALUE!</v>
      </c>
      <c r="CO45" s="148" t="e">
        <f>BY45*'CT Market Penetration Worksheet'!$L$16</f>
        <v>#VALUE!</v>
      </c>
      <c r="CP45" s="147" t="e">
        <f>BZ45*'CT Market Penetration Worksheet'!$L$22</f>
        <v>#VALUE!</v>
      </c>
      <c r="CQ45" s="148" t="e">
        <f>CA45*'CT Market Penetration Worksheet'!$L$22</f>
        <v>#VALUE!</v>
      </c>
      <c r="CR45" s="148" t="e">
        <f>CB45*'CT Market Penetration Worksheet'!$L$22</f>
        <v>#VALUE!</v>
      </c>
      <c r="CS45" s="147" t="e">
        <f>CC45*'CT Market Penetration Worksheet'!$L$28</f>
        <v>#VALUE!</v>
      </c>
      <c r="CT45" s="148" t="e">
        <f>CD45*'CT Market Penetration Worksheet'!$L$28</f>
        <v>#VALUE!</v>
      </c>
      <c r="CU45" s="148" t="e">
        <f>CE45*'CT Market Penetration Worksheet'!$L$28</f>
        <v>#VALUE!</v>
      </c>
      <c r="CV45" s="147" t="e">
        <f t="shared" si="26"/>
        <v>#VALUE!</v>
      </c>
      <c r="CW45" s="168" t="e">
        <f t="shared" si="26"/>
        <v>#VALUE!</v>
      </c>
      <c r="CX45" s="169" t="e">
        <f t="shared" si="26"/>
        <v>#VALUE!</v>
      </c>
      <c r="CZ45" s="125" t="e">
        <f t="shared" si="27"/>
        <v>#VALUE!</v>
      </c>
      <c r="DA45" s="125" t="e">
        <f t="shared" si="28"/>
        <v>#VALUE!</v>
      </c>
      <c r="DB45" s="125" t="e">
        <f t="shared" si="28"/>
        <v>#VALUE!</v>
      </c>
      <c r="DC45" s="125" t="e">
        <f t="shared" si="28"/>
        <v>#VALUE!</v>
      </c>
      <c r="DD45" s="125" t="e">
        <f t="shared" si="28"/>
        <v>#VALUE!</v>
      </c>
      <c r="DF45" s="125" t="e">
        <f t="shared" si="29"/>
        <v>#VALUE!</v>
      </c>
      <c r="DG45" s="125" t="e">
        <f t="shared" si="29"/>
        <v>#VALUE!</v>
      </c>
      <c r="DH45" s="125" t="e">
        <f t="shared" si="29"/>
        <v>#VALUE!</v>
      </c>
      <c r="DI45" s="125" t="e">
        <f t="shared" si="29"/>
        <v>#VALUE!</v>
      </c>
      <c r="DJ45" s="125" t="e">
        <f t="shared" si="30"/>
        <v>#VALUE!</v>
      </c>
    </row>
    <row r="46" spans="1:114" s="172" customFormat="1" x14ac:dyDescent="0.35">
      <c r="A46" s="140">
        <v>2046</v>
      </c>
      <c r="B46" s="141">
        <f t="shared" si="39"/>
        <v>0</v>
      </c>
      <c r="C46" s="141">
        <f t="shared" si="39"/>
        <v>0</v>
      </c>
      <c r="D46" s="141">
        <f t="shared" si="18"/>
        <v>0</v>
      </c>
      <c r="E46" s="141">
        <f t="shared" si="39"/>
        <v>0</v>
      </c>
      <c r="F46" s="141">
        <f t="shared" si="39"/>
        <v>0</v>
      </c>
      <c r="G46" s="141">
        <f t="shared" si="19"/>
        <v>0</v>
      </c>
      <c r="H46" s="141">
        <f t="shared" si="39"/>
        <v>0</v>
      </c>
      <c r="I46" s="141">
        <f t="shared" si="39"/>
        <v>0</v>
      </c>
      <c r="J46" s="141">
        <f t="shared" si="20"/>
        <v>0</v>
      </c>
      <c r="K46" s="141">
        <f t="shared" si="39"/>
        <v>0</v>
      </c>
      <c r="L46" s="141">
        <f t="shared" si="39"/>
        <v>0</v>
      </c>
      <c r="M46" s="142">
        <f t="shared" si="21"/>
        <v>0</v>
      </c>
      <c r="N46" s="141">
        <f t="shared" si="39"/>
        <v>0</v>
      </c>
      <c r="O46" s="141">
        <f t="shared" si="39"/>
        <v>0</v>
      </c>
      <c r="P46" s="141">
        <f t="shared" si="22"/>
        <v>0</v>
      </c>
      <c r="Q46" s="143" t="e">
        <f t="shared" si="42"/>
        <v>#NUM!</v>
      </c>
      <c r="R46" s="145" t="e">
        <f t="shared" si="42"/>
        <v>#NUM!</v>
      </c>
      <c r="S46" s="145" t="e">
        <f t="shared" si="42"/>
        <v>#NUM!</v>
      </c>
      <c r="T46" s="145" t="e">
        <f t="shared" si="42"/>
        <v>#NUM!</v>
      </c>
      <c r="U46" s="145" t="e">
        <f t="shared" si="42"/>
        <v>#NUM!</v>
      </c>
      <c r="V46" s="145" t="e">
        <f t="shared" si="42"/>
        <v>#NUM!</v>
      </c>
      <c r="W46" s="143" t="e">
        <f t="shared" si="42"/>
        <v>#VALUE!</v>
      </c>
      <c r="X46" s="145" t="e">
        <f t="shared" si="42"/>
        <v>#VALUE!</v>
      </c>
      <c r="Y46" s="146" t="e">
        <f t="shared" si="42"/>
        <v>#VALUE!</v>
      </c>
      <c r="Z46" s="143" t="e">
        <f t="shared" si="42"/>
        <v>#NUM!</v>
      </c>
      <c r="AA46" s="145" t="e">
        <f t="shared" si="42"/>
        <v>#NUM!</v>
      </c>
      <c r="AB46" s="145" t="e">
        <f t="shared" si="42"/>
        <v>#NUM!</v>
      </c>
      <c r="AC46" s="145" t="e">
        <f t="shared" si="42"/>
        <v>#NUM!</v>
      </c>
      <c r="AD46" s="145" t="e">
        <f t="shared" si="42"/>
        <v>#NUM!</v>
      </c>
      <c r="AE46" s="145" t="e">
        <f t="shared" si="42"/>
        <v>#NUM!</v>
      </c>
      <c r="AF46" s="143" t="e">
        <f t="shared" si="42"/>
        <v>#VALUE!</v>
      </c>
      <c r="AG46" s="145" t="e">
        <f t="shared" si="41"/>
        <v>#VALUE!</v>
      </c>
      <c r="AH46" s="146" t="e">
        <f t="shared" si="41"/>
        <v>#VALUE!</v>
      </c>
      <c r="AI46" s="143" t="e">
        <f t="shared" si="41"/>
        <v>#NUM!</v>
      </c>
      <c r="AJ46" s="145" t="e">
        <f t="shared" si="41"/>
        <v>#NUM!</v>
      </c>
      <c r="AK46" s="145" t="e">
        <f t="shared" si="41"/>
        <v>#NUM!</v>
      </c>
      <c r="AL46" s="145" t="e">
        <f t="shared" si="41"/>
        <v>#NUM!</v>
      </c>
      <c r="AM46" s="145" t="e">
        <f t="shared" si="41"/>
        <v>#NUM!</v>
      </c>
      <c r="AN46" s="145" t="e">
        <f t="shared" si="41"/>
        <v>#NUM!</v>
      </c>
      <c r="AO46" s="143" t="e">
        <f t="shared" si="41"/>
        <v>#VALUE!</v>
      </c>
      <c r="AP46" s="145" t="e">
        <f t="shared" si="41"/>
        <v>#VALUE!</v>
      </c>
      <c r="AQ46" s="146" t="e">
        <f t="shared" si="41"/>
        <v>#VALUE!</v>
      </c>
      <c r="AR46" s="143" t="e">
        <f t="shared" si="24"/>
        <v>#NUM!</v>
      </c>
      <c r="AS46" s="145" t="e">
        <f t="shared" si="4"/>
        <v>#NUM!</v>
      </c>
      <c r="AT46" s="145" t="e">
        <f t="shared" si="4"/>
        <v>#NUM!</v>
      </c>
      <c r="AU46" s="145" t="e">
        <f t="shared" si="5"/>
        <v>#NUM!</v>
      </c>
      <c r="AV46" s="145" t="e">
        <f t="shared" si="5"/>
        <v>#NUM!</v>
      </c>
      <c r="AW46" s="145" t="e">
        <f t="shared" si="5"/>
        <v>#NUM!</v>
      </c>
      <c r="AX46" s="143" t="e">
        <f t="shared" si="6"/>
        <v>#VALUE!</v>
      </c>
      <c r="AY46" s="145" t="e">
        <f t="shared" si="6"/>
        <v>#VALUE!</v>
      </c>
      <c r="AZ46" s="146" t="e">
        <f t="shared" si="6"/>
        <v>#VALUE!</v>
      </c>
      <c r="BA46" s="143" t="e">
        <f t="shared" si="7"/>
        <v>#NUM!</v>
      </c>
      <c r="BB46" s="145" t="e">
        <f t="shared" si="7"/>
        <v>#NUM!</v>
      </c>
      <c r="BC46" s="145" t="e">
        <f t="shared" si="7"/>
        <v>#NUM!</v>
      </c>
      <c r="BD46" s="145" t="e">
        <f t="shared" si="8"/>
        <v>#NUM!</v>
      </c>
      <c r="BE46" s="145" t="e">
        <f t="shared" si="8"/>
        <v>#NUM!</v>
      </c>
      <c r="BF46" s="145" t="e">
        <f t="shared" si="8"/>
        <v>#NUM!</v>
      </c>
      <c r="BG46" s="143" t="e">
        <f t="shared" si="9"/>
        <v>#VALUE!</v>
      </c>
      <c r="BH46" s="145" t="e">
        <f t="shared" si="9"/>
        <v>#VALUE!</v>
      </c>
      <c r="BI46" s="146" t="e">
        <f t="shared" si="9"/>
        <v>#VALUE!</v>
      </c>
      <c r="BJ46" s="143" t="e">
        <f t="shared" si="10"/>
        <v>#NUM!</v>
      </c>
      <c r="BK46" s="145" t="e">
        <f t="shared" si="10"/>
        <v>#NUM!</v>
      </c>
      <c r="BL46" s="145" t="e">
        <f t="shared" si="10"/>
        <v>#NUM!</v>
      </c>
      <c r="BM46" s="145" t="e">
        <f t="shared" si="11"/>
        <v>#NUM!</v>
      </c>
      <c r="BN46" s="145" t="e">
        <f t="shared" si="11"/>
        <v>#NUM!</v>
      </c>
      <c r="BO46" s="145" t="e">
        <f t="shared" si="11"/>
        <v>#NUM!</v>
      </c>
      <c r="BP46" s="143" t="e">
        <f t="shared" si="12"/>
        <v>#VALUE!</v>
      </c>
      <c r="BQ46" s="145" t="e">
        <f t="shared" si="12"/>
        <v>#VALUE!</v>
      </c>
      <c r="BR46" s="146" t="e">
        <f t="shared" si="12"/>
        <v>#VALUE!</v>
      </c>
      <c r="BT46" s="143" t="e">
        <f t="shared" si="43"/>
        <v>#VALUE!</v>
      </c>
      <c r="BU46" s="166" t="e">
        <f t="shared" si="43"/>
        <v>#VALUE!</v>
      </c>
      <c r="BV46" s="143" t="e">
        <f t="shared" si="43"/>
        <v>#VALUE!</v>
      </c>
      <c r="BW46" s="143" t="e">
        <f t="shared" si="43"/>
        <v>#VALUE!</v>
      </c>
      <c r="BX46" s="166" t="e">
        <f t="shared" si="43"/>
        <v>#VALUE!</v>
      </c>
      <c r="BY46" s="143" t="e">
        <f t="shared" si="43"/>
        <v>#VALUE!</v>
      </c>
      <c r="BZ46" s="143" t="e">
        <f t="shared" si="43"/>
        <v>#VALUE!</v>
      </c>
      <c r="CA46" s="166" t="e">
        <f t="shared" si="43"/>
        <v>#VALUE!</v>
      </c>
      <c r="CB46" s="143" t="e">
        <f t="shared" si="43"/>
        <v>#VALUE!</v>
      </c>
      <c r="CC46" s="143" t="e">
        <f t="shared" si="43"/>
        <v>#VALUE!</v>
      </c>
      <c r="CD46" s="166" t="e">
        <f t="shared" si="43"/>
        <v>#VALUE!</v>
      </c>
      <c r="CE46" s="167" t="e">
        <f t="shared" si="43"/>
        <v>#VALUE!</v>
      </c>
      <c r="CF46" s="143" t="e">
        <f t="shared" si="43"/>
        <v>#VALUE!</v>
      </c>
      <c r="CG46" s="166" t="e">
        <f t="shared" si="43"/>
        <v>#VALUE!</v>
      </c>
      <c r="CH46" s="167" t="e">
        <f t="shared" si="43"/>
        <v>#VALUE!</v>
      </c>
      <c r="CJ46" s="147" t="e">
        <f>BT46*'CT Market Penetration Worksheet'!$L$10</f>
        <v>#VALUE!</v>
      </c>
      <c r="CK46" s="148" t="e">
        <f>BU46*'CT Market Penetration Worksheet'!$L$10</f>
        <v>#VALUE!</v>
      </c>
      <c r="CL46" s="148" t="e">
        <f>BV46*'CT Market Penetration Worksheet'!$L$10</f>
        <v>#VALUE!</v>
      </c>
      <c r="CM46" s="147" t="e">
        <f>BW46*'CT Market Penetration Worksheet'!$L$16</f>
        <v>#VALUE!</v>
      </c>
      <c r="CN46" s="148" t="e">
        <f>BX46*'CT Market Penetration Worksheet'!$L$16</f>
        <v>#VALUE!</v>
      </c>
      <c r="CO46" s="148" t="e">
        <f>BY46*'CT Market Penetration Worksheet'!$L$16</f>
        <v>#VALUE!</v>
      </c>
      <c r="CP46" s="147" t="e">
        <f>BZ46*'CT Market Penetration Worksheet'!$L$22</f>
        <v>#VALUE!</v>
      </c>
      <c r="CQ46" s="148" t="e">
        <f>CA46*'CT Market Penetration Worksheet'!$L$22</f>
        <v>#VALUE!</v>
      </c>
      <c r="CR46" s="148" t="e">
        <f>CB46*'CT Market Penetration Worksheet'!$L$22</f>
        <v>#VALUE!</v>
      </c>
      <c r="CS46" s="147" t="e">
        <f>CC46*'CT Market Penetration Worksheet'!$L$28</f>
        <v>#VALUE!</v>
      </c>
      <c r="CT46" s="148" t="e">
        <f>CD46*'CT Market Penetration Worksheet'!$L$28</f>
        <v>#VALUE!</v>
      </c>
      <c r="CU46" s="148" t="e">
        <f>CE46*'CT Market Penetration Worksheet'!$L$28</f>
        <v>#VALUE!</v>
      </c>
      <c r="CV46" s="147" t="e">
        <f t="shared" si="26"/>
        <v>#VALUE!</v>
      </c>
      <c r="CW46" s="168" t="e">
        <f t="shared" si="26"/>
        <v>#VALUE!</v>
      </c>
      <c r="CX46" s="169" t="e">
        <f t="shared" si="26"/>
        <v>#VALUE!</v>
      </c>
      <c r="CZ46" s="125" t="e">
        <f t="shared" si="27"/>
        <v>#VALUE!</v>
      </c>
      <c r="DA46" s="125" t="e">
        <f t="shared" si="28"/>
        <v>#VALUE!</v>
      </c>
      <c r="DB46" s="125" t="e">
        <f t="shared" si="28"/>
        <v>#VALUE!</v>
      </c>
      <c r="DC46" s="125" t="e">
        <f t="shared" si="28"/>
        <v>#VALUE!</v>
      </c>
      <c r="DD46" s="125" t="e">
        <f t="shared" si="28"/>
        <v>#VALUE!</v>
      </c>
      <c r="DF46" s="125" t="e">
        <f t="shared" si="29"/>
        <v>#VALUE!</v>
      </c>
      <c r="DG46" s="125" t="e">
        <f t="shared" si="29"/>
        <v>#VALUE!</v>
      </c>
      <c r="DH46" s="125" t="e">
        <f t="shared" si="29"/>
        <v>#VALUE!</v>
      </c>
      <c r="DI46" s="125" t="e">
        <f t="shared" si="29"/>
        <v>#VALUE!</v>
      </c>
      <c r="DJ46" s="125" t="e">
        <f t="shared" si="30"/>
        <v>#VALUE!</v>
      </c>
    </row>
    <row r="47" spans="1:114" s="172" customFormat="1" x14ac:dyDescent="0.35">
      <c r="A47" s="140">
        <v>2047</v>
      </c>
      <c r="B47" s="141">
        <f t="shared" si="39"/>
        <v>0</v>
      </c>
      <c r="C47" s="141">
        <f t="shared" si="39"/>
        <v>0</v>
      </c>
      <c r="D47" s="141">
        <f t="shared" si="18"/>
        <v>0</v>
      </c>
      <c r="E47" s="141">
        <f t="shared" si="39"/>
        <v>0</v>
      </c>
      <c r="F47" s="141">
        <f t="shared" si="39"/>
        <v>0</v>
      </c>
      <c r="G47" s="141">
        <f t="shared" si="19"/>
        <v>0</v>
      </c>
      <c r="H47" s="141">
        <f t="shared" si="39"/>
        <v>0</v>
      </c>
      <c r="I47" s="141">
        <f t="shared" si="39"/>
        <v>0</v>
      </c>
      <c r="J47" s="141">
        <f t="shared" si="20"/>
        <v>0</v>
      </c>
      <c r="K47" s="141">
        <f t="shared" si="39"/>
        <v>0</v>
      </c>
      <c r="L47" s="141">
        <f t="shared" si="39"/>
        <v>0</v>
      </c>
      <c r="M47" s="142">
        <f t="shared" si="21"/>
        <v>0</v>
      </c>
      <c r="N47" s="141">
        <f t="shared" si="39"/>
        <v>0</v>
      </c>
      <c r="O47" s="141">
        <f t="shared" si="39"/>
        <v>0</v>
      </c>
      <c r="P47" s="141">
        <f t="shared" si="22"/>
        <v>0</v>
      </c>
      <c r="Q47" s="143" t="e">
        <f t="shared" si="42"/>
        <v>#NUM!</v>
      </c>
      <c r="R47" s="145" t="e">
        <f t="shared" si="42"/>
        <v>#NUM!</v>
      </c>
      <c r="S47" s="145" t="e">
        <f t="shared" si="42"/>
        <v>#NUM!</v>
      </c>
      <c r="T47" s="145" t="e">
        <f t="shared" si="42"/>
        <v>#NUM!</v>
      </c>
      <c r="U47" s="145" t="e">
        <f t="shared" si="42"/>
        <v>#NUM!</v>
      </c>
      <c r="V47" s="145" t="e">
        <f t="shared" si="42"/>
        <v>#NUM!</v>
      </c>
      <c r="W47" s="143" t="e">
        <f t="shared" si="42"/>
        <v>#VALUE!</v>
      </c>
      <c r="X47" s="145" t="e">
        <f t="shared" si="42"/>
        <v>#VALUE!</v>
      </c>
      <c r="Y47" s="146" t="e">
        <f t="shared" si="42"/>
        <v>#VALUE!</v>
      </c>
      <c r="Z47" s="143" t="e">
        <f t="shared" si="42"/>
        <v>#NUM!</v>
      </c>
      <c r="AA47" s="145" t="e">
        <f t="shared" si="42"/>
        <v>#NUM!</v>
      </c>
      <c r="AB47" s="145" t="e">
        <f t="shared" si="42"/>
        <v>#NUM!</v>
      </c>
      <c r="AC47" s="145" t="e">
        <f t="shared" si="42"/>
        <v>#NUM!</v>
      </c>
      <c r="AD47" s="145" t="e">
        <f t="shared" si="42"/>
        <v>#NUM!</v>
      </c>
      <c r="AE47" s="145" t="e">
        <f t="shared" si="42"/>
        <v>#NUM!</v>
      </c>
      <c r="AF47" s="143" t="e">
        <f t="shared" si="42"/>
        <v>#VALUE!</v>
      </c>
      <c r="AG47" s="145" t="e">
        <f t="shared" si="41"/>
        <v>#VALUE!</v>
      </c>
      <c r="AH47" s="146" t="e">
        <f t="shared" si="41"/>
        <v>#VALUE!</v>
      </c>
      <c r="AI47" s="143" t="e">
        <f t="shared" si="41"/>
        <v>#NUM!</v>
      </c>
      <c r="AJ47" s="145" t="e">
        <f t="shared" si="41"/>
        <v>#NUM!</v>
      </c>
      <c r="AK47" s="145" t="e">
        <f t="shared" si="41"/>
        <v>#NUM!</v>
      </c>
      <c r="AL47" s="145" t="e">
        <f t="shared" si="41"/>
        <v>#NUM!</v>
      </c>
      <c r="AM47" s="145" t="e">
        <f t="shared" si="41"/>
        <v>#NUM!</v>
      </c>
      <c r="AN47" s="145" t="e">
        <f t="shared" si="41"/>
        <v>#NUM!</v>
      </c>
      <c r="AO47" s="143" t="e">
        <f t="shared" si="41"/>
        <v>#VALUE!</v>
      </c>
      <c r="AP47" s="145" t="e">
        <f t="shared" si="41"/>
        <v>#VALUE!</v>
      </c>
      <c r="AQ47" s="146" t="e">
        <f t="shared" si="41"/>
        <v>#VALUE!</v>
      </c>
      <c r="AR47" s="143" t="e">
        <f t="shared" si="24"/>
        <v>#NUM!</v>
      </c>
      <c r="AS47" s="145" t="e">
        <f t="shared" si="4"/>
        <v>#NUM!</v>
      </c>
      <c r="AT47" s="145" t="e">
        <f t="shared" si="4"/>
        <v>#NUM!</v>
      </c>
      <c r="AU47" s="145" t="e">
        <f t="shared" si="5"/>
        <v>#NUM!</v>
      </c>
      <c r="AV47" s="145" t="e">
        <f t="shared" si="5"/>
        <v>#NUM!</v>
      </c>
      <c r="AW47" s="145" t="e">
        <f t="shared" si="5"/>
        <v>#NUM!</v>
      </c>
      <c r="AX47" s="143" t="e">
        <f t="shared" si="6"/>
        <v>#VALUE!</v>
      </c>
      <c r="AY47" s="145" t="e">
        <f t="shared" si="6"/>
        <v>#VALUE!</v>
      </c>
      <c r="AZ47" s="146" t="e">
        <f t="shared" si="6"/>
        <v>#VALUE!</v>
      </c>
      <c r="BA47" s="143" t="e">
        <f t="shared" si="7"/>
        <v>#NUM!</v>
      </c>
      <c r="BB47" s="145" t="e">
        <f t="shared" si="7"/>
        <v>#NUM!</v>
      </c>
      <c r="BC47" s="145" t="e">
        <f t="shared" si="7"/>
        <v>#NUM!</v>
      </c>
      <c r="BD47" s="145" t="e">
        <f t="shared" si="8"/>
        <v>#NUM!</v>
      </c>
      <c r="BE47" s="145" t="e">
        <f t="shared" si="8"/>
        <v>#NUM!</v>
      </c>
      <c r="BF47" s="145" t="e">
        <f t="shared" si="8"/>
        <v>#NUM!</v>
      </c>
      <c r="BG47" s="143" t="e">
        <f t="shared" si="9"/>
        <v>#VALUE!</v>
      </c>
      <c r="BH47" s="145" t="e">
        <f t="shared" si="9"/>
        <v>#VALUE!</v>
      </c>
      <c r="BI47" s="146" t="e">
        <f t="shared" si="9"/>
        <v>#VALUE!</v>
      </c>
      <c r="BJ47" s="143" t="e">
        <f t="shared" si="10"/>
        <v>#NUM!</v>
      </c>
      <c r="BK47" s="145" t="e">
        <f t="shared" si="10"/>
        <v>#NUM!</v>
      </c>
      <c r="BL47" s="145" t="e">
        <f t="shared" si="10"/>
        <v>#NUM!</v>
      </c>
      <c r="BM47" s="145" t="e">
        <f t="shared" si="11"/>
        <v>#NUM!</v>
      </c>
      <c r="BN47" s="145" t="e">
        <f t="shared" si="11"/>
        <v>#NUM!</v>
      </c>
      <c r="BO47" s="145" t="e">
        <f t="shared" si="11"/>
        <v>#NUM!</v>
      </c>
      <c r="BP47" s="143" t="e">
        <f t="shared" si="12"/>
        <v>#VALUE!</v>
      </c>
      <c r="BQ47" s="145" t="e">
        <f t="shared" si="12"/>
        <v>#VALUE!</v>
      </c>
      <c r="BR47" s="146" t="e">
        <f t="shared" si="12"/>
        <v>#VALUE!</v>
      </c>
      <c r="BT47" s="143" t="e">
        <f t="shared" si="43"/>
        <v>#VALUE!</v>
      </c>
      <c r="BU47" s="166" t="e">
        <f t="shared" si="43"/>
        <v>#VALUE!</v>
      </c>
      <c r="BV47" s="143" t="e">
        <f t="shared" si="43"/>
        <v>#VALUE!</v>
      </c>
      <c r="BW47" s="143" t="e">
        <f t="shared" si="43"/>
        <v>#VALUE!</v>
      </c>
      <c r="BX47" s="166" t="e">
        <f t="shared" si="43"/>
        <v>#VALUE!</v>
      </c>
      <c r="BY47" s="143" t="e">
        <f t="shared" si="43"/>
        <v>#VALUE!</v>
      </c>
      <c r="BZ47" s="143" t="e">
        <f t="shared" si="43"/>
        <v>#VALUE!</v>
      </c>
      <c r="CA47" s="166" t="e">
        <f t="shared" si="43"/>
        <v>#VALUE!</v>
      </c>
      <c r="CB47" s="143" t="e">
        <f t="shared" si="43"/>
        <v>#VALUE!</v>
      </c>
      <c r="CC47" s="143" t="e">
        <f t="shared" si="43"/>
        <v>#VALUE!</v>
      </c>
      <c r="CD47" s="166" t="e">
        <f t="shared" si="43"/>
        <v>#VALUE!</v>
      </c>
      <c r="CE47" s="167" t="e">
        <f t="shared" si="43"/>
        <v>#VALUE!</v>
      </c>
      <c r="CF47" s="143" t="e">
        <f t="shared" si="43"/>
        <v>#VALUE!</v>
      </c>
      <c r="CG47" s="166" t="e">
        <f t="shared" si="43"/>
        <v>#VALUE!</v>
      </c>
      <c r="CH47" s="167" t="e">
        <f t="shared" si="43"/>
        <v>#VALUE!</v>
      </c>
      <c r="CJ47" s="147" t="e">
        <f>BT47*'CT Market Penetration Worksheet'!$L$10</f>
        <v>#VALUE!</v>
      </c>
      <c r="CK47" s="148" t="e">
        <f>BU47*'CT Market Penetration Worksheet'!$L$10</f>
        <v>#VALUE!</v>
      </c>
      <c r="CL47" s="148" t="e">
        <f>BV47*'CT Market Penetration Worksheet'!$L$10</f>
        <v>#VALUE!</v>
      </c>
      <c r="CM47" s="147" t="e">
        <f>BW47*'CT Market Penetration Worksheet'!$L$16</f>
        <v>#VALUE!</v>
      </c>
      <c r="CN47" s="148" t="e">
        <f>BX47*'CT Market Penetration Worksheet'!$L$16</f>
        <v>#VALUE!</v>
      </c>
      <c r="CO47" s="148" t="e">
        <f>BY47*'CT Market Penetration Worksheet'!$L$16</f>
        <v>#VALUE!</v>
      </c>
      <c r="CP47" s="147" t="e">
        <f>BZ47*'CT Market Penetration Worksheet'!$L$22</f>
        <v>#VALUE!</v>
      </c>
      <c r="CQ47" s="148" t="e">
        <f>CA47*'CT Market Penetration Worksheet'!$L$22</f>
        <v>#VALUE!</v>
      </c>
      <c r="CR47" s="148" t="e">
        <f>CB47*'CT Market Penetration Worksheet'!$L$22</f>
        <v>#VALUE!</v>
      </c>
      <c r="CS47" s="147" t="e">
        <f>CC47*'CT Market Penetration Worksheet'!$L$28</f>
        <v>#VALUE!</v>
      </c>
      <c r="CT47" s="148" t="e">
        <f>CD47*'CT Market Penetration Worksheet'!$L$28</f>
        <v>#VALUE!</v>
      </c>
      <c r="CU47" s="148" t="e">
        <f>CE47*'CT Market Penetration Worksheet'!$L$28</f>
        <v>#VALUE!</v>
      </c>
      <c r="CV47" s="147" t="e">
        <f t="shared" si="26"/>
        <v>#VALUE!</v>
      </c>
      <c r="CW47" s="168" t="e">
        <f t="shared" si="26"/>
        <v>#VALUE!</v>
      </c>
      <c r="CX47" s="169" t="e">
        <f t="shared" si="26"/>
        <v>#VALUE!</v>
      </c>
      <c r="CZ47" s="125" t="e">
        <f t="shared" si="27"/>
        <v>#VALUE!</v>
      </c>
      <c r="DA47" s="125" t="e">
        <f t="shared" si="28"/>
        <v>#VALUE!</v>
      </c>
      <c r="DB47" s="125" t="e">
        <f t="shared" si="28"/>
        <v>#VALUE!</v>
      </c>
      <c r="DC47" s="125" t="e">
        <f t="shared" si="28"/>
        <v>#VALUE!</v>
      </c>
      <c r="DD47" s="125" t="e">
        <f t="shared" si="28"/>
        <v>#VALUE!</v>
      </c>
      <c r="DF47" s="125" t="e">
        <f t="shared" si="29"/>
        <v>#VALUE!</v>
      </c>
      <c r="DG47" s="125" t="e">
        <f t="shared" si="29"/>
        <v>#VALUE!</v>
      </c>
      <c r="DH47" s="125" t="e">
        <f t="shared" si="29"/>
        <v>#VALUE!</v>
      </c>
      <c r="DI47" s="125" t="e">
        <f t="shared" si="29"/>
        <v>#VALUE!</v>
      </c>
      <c r="DJ47" s="125" t="e">
        <f t="shared" si="30"/>
        <v>#VALUE!</v>
      </c>
    </row>
    <row r="48" spans="1:114" s="172" customFormat="1" x14ac:dyDescent="0.35">
      <c r="A48" s="140">
        <v>2048</v>
      </c>
      <c r="B48" s="141">
        <f t="shared" si="39"/>
        <v>0</v>
      </c>
      <c r="C48" s="141">
        <f t="shared" si="39"/>
        <v>0</v>
      </c>
      <c r="D48" s="141">
        <f t="shared" si="18"/>
        <v>0</v>
      </c>
      <c r="E48" s="141">
        <f t="shared" si="39"/>
        <v>0</v>
      </c>
      <c r="F48" s="141">
        <f t="shared" si="39"/>
        <v>0</v>
      </c>
      <c r="G48" s="141">
        <f t="shared" si="19"/>
        <v>0</v>
      </c>
      <c r="H48" s="141">
        <f t="shared" si="39"/>
        <v>0</v>
      </c>
      <c r="I48" s="141">
        <f t="shared" si="39"/>
        <v>0</v>
      </c>
      <c r="J48" s="141">
        <f t="shared" si="20"/>
        <v>0</v>
      </c>
      <c r="K48" s="141">
        <f t="shared" si="39"/>
        <v>0</v>
      </c>
      <c r="L48" s="141">
        <f t="shared" si="39"/>
        <v>0</v>
      </c>
      <c r="M48" s="142">
        <f t="shared" si="21"/>
        <v>0</v>
      </c>
      <c r="N48" s="141">
        <f t="shared" si="39"/>
        <v>0</v>
      </c>
      <c r="O48" s="141">
        <f t="shared" si="39"/>
        <v>0</v>
      </c>
      <c r="P48" s="141">
        <f t="shared" si="22"/>
        <v>0</v>
      </c>
      <c r="Q48" s="143" t="e">
        <f t="shared" si="42"/>
        <v>#NUM!</v>
      </c>
      <c r="R48" s="145" t="e">
        <f t="shared" si="42"/>
        <v>#NUM!</v>
      </c>
      <c r="S48" s="145" t="e">
        <f t="shared" si="42"/>
        <v>#NUM!</v>
      </c>
      <c r="T48" s="145" t="e">
        <f t="shared" si="42"/>
        <v>#NUM!</v>
      </c>
      <c r="U48" s="145" t="e">
        <f t="shared" si="42"/>
        <v>#NUM!</v>
      </c>
      <c r="V48" s="145" t="e">
        <f t="shared" si="42"/>
        <v>#NUM!</v>
      </c>
      <c r="W48" s="143" t="e">
        <f t="shared" si="42"/>
        <v>#VALUE!</v>
      </c>
      <c r="X48" s="145" t="e">
        <f t="shared" si="42"/>
        <v>#VALUE!</v>
      </c>
      <c r="Y48" s="146" t="e">
        <f t="shared" si="42"/>
        <v>#VALUE!</v>
      </c>
      <c r="Z48" s="143" t="e">
        <f t="shared" si="42"/>
        <v>#NUM!</v>
      </c>
      <c r="AA48" s="145" t="e">
        <f t="shared" si="42"/>
        <v>#NUM!</v>
      </c>
      <c r="AB48" s="145" t="e">
        <f t="shared" si="42"/>
        <v>#NUM!</v>
      </c>
      <c r="AC48" s="145" t="e">
        <f t="shared" si="42"/>
        <v>#NUM!</v>
      </c>
      <c r="AD48" s="145" t="e">
        <f t="shared" si="42"/>
        <v>#NUM!</v>
      </c>
      <c r="AE48" s="145" t="e">
        <f t="shared" si="42"/>
        <v>#NUM!</v>
      </c>
      <c r="AF48" s="143" t="e">
        <f t="shared" si="42"/>
        <v>#VALUE!</v>
      </c>
      <c r="AG48" s="145" t="e">
        <f t="shared" si="41"/>
        <v>#VALUE!</v>
      </c>
      <c r="AH48" s="146" t="e">
        <f t="shared" si="41"/>
        <v>#VALUE!</v>
      </c>
      <c r="AI48" s="143" t="e">
        <f t="shared" si="41"/>
        <v>#NUM!</v>
      </c>
      <c r="AJ48" s="145" t="e">
        <f t="shared" si="41"/>
        <v>#NUM!</v>
      </c>
      <c r="AK48" s="145" t="e">
        <f t="shared" si="41"/>
        <v>#NUM!</v>
      </c>
      <c r="AL48" s="145" t="e">
        <f t="shared" si="41"/>
        <v>#NUM!</v>
      </c>
      <c r="AM48" s="145" t="e">
        <f t="shared" si="41"/>
        <v>#NUM!</v>
      </c>
      <c r="AN48" s="145" t="e">
        <f t="shared" si="41"/>
        <v>#NUM!</v>
      </c>
      <c r="AO48" s="143" t="e">
        <f t="shared" si="41"/>
        <v>#VALUE!</v>
      </c>
      <c r="AP48" s="145" t="e">
        <f t="shared" si="41"/>
        <v>#VALUE!</v>
      </c>
      <c r="AQ48" s="146" t="e">
        <f t="shared" si="41"/>
        <v>#VALUE!</v>
      </c>
      <c r="AR48" s="143" t="e">
        <f t="shared" si="24"/>
        <v>#NUM!</v>
      </c>
      <c r="AS48" s="145" t="e">
        <f t="shared" si="4"/>
        <v>#NUM!</v>
      </c>
      <c r="AT48" s="145" t="e">
        <f t="shared" si="4"/>
        <v>#NUM!</v>
      </c>
      <c r="AU48" s="145" t="e">
        <f t="shared" si="5"/>
        <v>#NUM!</v>
      </c>
      <c r="AV48" s="145" t="e">
        <f t="shared" si="5"/>
        <v>#NUM!</v>
      </c>
      <c r="AW48" s="145" t="e">
        <f t="shared" si="5"/>
        <v>#NUM!</v>
      </c>
      <c r="AX48" s="143" t="e">
        <f t="shared" si="6"/>
        <v>#VALUE!</v>
      </c>
      <c r="AY48" s="145" t="e">
        <f t="shared" si="6"/>
        <v>#VALUE!</v>
      </c>
      <c r="AZ48" s="146" t="e">
        <f t="shared" si="6"/>
        <v>#VALUE!</v>
      </c>
      <c r="BA48" s="143" t="e">
        <f t="shared" si="7"/>
        <v>#NUM!</v>
      </c>
      <c r="BB48" s="145" t="e">
        <f t="shared" si="7"/>
        <v>#NUM!</v>
      </c>
      <c r="BC48" s="145" t="e">
        <f t="shared" si="7"/>
        <v>#NUM!</v>
      </c>
      <c r="BD48" s="145" t="e">
        <f t="shared" si="8"/>
        <v>#NUM!</v>
      </c>
      <c r="BE48" s="145" t="e">
        <f t="shared" si="8"/>
        <v>#NUM!</v>
      </c>
      <c r="BF48" s="145" t="e">
        <f t="shared" si="8"/>
        <v>#NUM!</v>
      </c>
      <c r="BG48" s="143" t="e">
        <f t="shared" si="9"/>
        <v>#VALUE!</v>
      </c>
      <c r="BH48" s="145" t="e">
        <f t="shared" si="9"/>
        <v>#VALUE!</v>
      </c>
      <c r="BI48" s="146" t="e">
        <f t="shared" si="9"/>
        <v>#VALUE!</v>
      </c>
      <c r="BJ48" s="143" t="e">
        <f t="shared" si="10"/>
        <v>#NUM!</v>
      </c>
      <c r="BK48" s="145" t="e">
        <f t="shared" si="10"/>
        <v>#NUM!</v>
      </c>
      <c r="BL48" s="145" t="e">
        <f t="shared" si="10"/>
        <v>#NUM!</v>
      </c>
      <c r="BM48" s="145" t="e">
        <f t="shared" si="11"/>
        <v>#NUM!</v>
      </c>
      <c r="BN48" s="145" t="e">
        <f t="shared" si="11"/>
        <v>#NUM!</v>
      </c>
      <c r="BO48" s="145" t="e">
        <f t="shared" si="11"/>
        <v>#NUM!</v>
      </c>
      <c r="BP48" s="143" t="e">
        <f t="shared" si="12"/>
        <v>#VALUE!</v>
      </c>
      <c r="BQ48" s="145" t="e">
        <f t="shared" si="12"/>
        <v>#VALUE!</v>
      </c>
      <c r="BR48" s="146" t="e">
        <f t="shared" si="12"/>
        <v>#VALUE!</v>
      </c>
      <c r="BT48" s="143" t="e">
        <f t="shared" si="43"/>
        <v>#VALUE!</v>
      </c>
      <c r="BU48" s="166" t="e">
        <f t="shared" si="43"/>
        <v>#VALUE!</v>
      </c>
      <c r="BV48" s="143" t="e">
        <f t="shared" si="43"/>
        <v>#VALUE!</v>
      </c>
      <c r="BW48" s="143" t="e">
        <f t="shared" si="43"/>
        <v>#VALUE!</v>
      </c>
      <c r="BX48" s="166" t="e">
        <f t="shared" si="43"/>
        <v>#VALUE!</v>
      </c>
      <c r="BY48" s="143" t="e">
        <f t="shared" si="43"/>
        <v>#VALUE!</v>
      </c>
      <c r="BZ48" s="143" t="e">
        <f t="shared" si="43"/>
        <v>#VALUE!</v>
      </c>
      <c r="CA48" s="166" t="e">
        <f t="shared" si="43"/>
        <v>#VALUE!</v>
      </c>
      <c r="CB48" s="143" t="e">
        <f t="shared" si="43"/>
        <v>#VALUE!</v>
      </c>
      <c r="CC48" s="143" t="e">
        <f t="shared" si="43"/>
        <v>#VALUE!</v>
      </c>
      <c r="CD48" s="166" t="e">
        <f t="shared" si="43"/>
        <v>#VALUE!</v>
      </c>
      <c r="CE48" s="167" t="e">
        <f t="shared" si="43"/>
        <v>#VALUE!</v>
      </c>
      <c r="CF48" s="143" t="e">
        <f t="shared" si="43"/>
        <v>#VALUE!</v>
      </c>
      <c r="CG48" s="166" t="e">
        <f t="shared" si="43"/>
        <v>#VALUE!</v>
      </c>
      <c r="CH48" s="167" t="e">
        <f t="shared" si="43"/>
        <v>#VALUE!</v>
      </c>
      <c r="CJ48" s="147" t="e">
        <f>BT48*'CT Market Penetration Worksheet'!$L$10</f>
        <v>#VALUE!</v>
      </c>
      <c r="CK48" s="148" t="e">
        <f>BU48*'CT Market Penetration Worksheet'!$L$10</f>
        <v>#VALUE!</v>
      </c>
      <c r="CL48" s="148" t="e">
        <f>BV48*'CT Market Penetration Worksheet'!$L$10</f>
        <v>#VALUE!</v>
      </c>
      <c r="CM48" s="147" t="e">
        <f>BW48*'CT Market Penetration Worksheet'!$L$16</f>
        <v>#VALUE!</v>
      </c>
      <c r="CN48" s="148" t="e">
        <f>BX48*'CT Market Penetration Worksheet'!$L$16</f>
        <v>#VALUE!</v>
      </c>
      <c r="CO48" s="148" t="e">
        <f>BY48*'CT Market Penetration Worksheet'!$L$16</f>
        <v>#VALUE!</v>
      </c>
      <c r="CP48" s="147" t="e">
        <f>BZ48*'CT Market Penetration Worksheet'!$L$22</f>
        <v>#VALUE!</v>
      </c>
      <c r="CQ48" s="148" t="e">
        <f>CA48*'CT Market Penetration Worksheet'!$L$22</f>
        <v>#VALUE!</v>
      </c>
      <c r="CR48" s="148" t="e">
        <f>CB48*'CT Market Penetration Worksheet'!$L$22</f>
        <v>#VALUE!</v>
      </c>
      <c r="CS48" s="147" t="e">
        <f>CC48*'CT Market Penetration Worksheet'!$L$28</f>
        <v>#VALUE!</v>
      </c>
      <c r="CT48" s="148" t="e">
        <f>CD48*'CT Market Penetration Worksheet'!$L$28</f>
        <v>#VALUE!</v>
      </c>
      <c r="CU48" s="148" t="e">
        <f>CE48*'CT Market Penetration Worksheet'!$L$28</f>
        <v>#VALUE!</v>
      </c>
      <c r="CV48" s="147" t="e">
        <f t="shared" si="26"/>
        <v>#VALUE!</v>
      </c>
      <c r="CW48" s="168" t="e">
        <f t="shared" si="26"/>
        <v>#VALUE!</v>
      </c>
      <c r="CX48" s="169" t="e">
        <f t="shared" si="26"/>
        <v>#VALUE!</v>
      </c>
      <c r="CZ48" s="125" t="e">
        <f t="shared" si="27"/>
        <v>#VALUE!</v>
      </c>
      <c r="DA48" s="125" t="e">
        <f t="shared" si="28"/>
        <v>#VALUE!</v>
      </c>
      <c r="DB48" s="125" t="e">
        <f t="shared" si="28"/>
        <v>#VALUE!</v>
      </c>
      <c r="DC48" s="125" t="e">
        <f t="shared" si="28"/>
        <v>#VALUE!</v>
      </c>
      <c r="DD48" s="125" t="e">
        <f t="shared" si="28"/>
        <v>#VALUE!</v>
      </c>
      <c r="DF48" s="125" t="e">
        <f t="shared" si="29"/>
        <v>#VALUE!</v>
      </c>
      <c r="DG48" s="125" t="e">
        <f t="shared" si="29"/>
        <v>#VALUE!</v>
      </c>
      <c r="DH48" s="125" t="e">
        <f t="shared" si="29"/>
        <v>#VALUE!</v>
      </c>
      <c r="DI48" s="125" t="e">
        <f t="shared" si="29"/>
        <v>#VALUE!</v>
      </c>
      <c r="DJ48" s="125" t="e">
        <f t="shared" si="30"/>
        <v>#VALUE!</v>
      </c>
    </row>
    <row r="49" spans="1:114" s="172" customFormat="1" ht="15" thickBot="1" x14ac:dyDescent="0.4">
      <c r="A49" s="140">
        <v>2049</v>
      </c>
      <c r="B49" s="141">
        <f t="shared" si="39"/>
        <v>0</v>
      </c>
      <c r="C49" s="141">
        <f t="shared" si="39"/>
        <v>0</v>
      </c>
      <c r="D49" s="141">
        <f t="shared" si="18"/>
        <v>0</v>
      </c>
      <c r="E49" s="141">
        <f t="shared" si="39"/>
        <v>0</v>
      </c>
      <c r="F49" s="141">
        <f t="shared" si="39"/>
        <v>0</v>
      </c>
      <c r="G49" s="141">
        <f t="shared" si="19"/>
        <v>0</v>
      </c>
      <c r="H49" s="141">
        <f t="shared" si="39"/>
        <v>0</v>
      </c>
      <c r="I49" s="141">
        <f t="shared" si="39"/>
        <v>0</v>
      </c>
      <c r="J49" s="141">
        <f t="shared" si="20"/>
        <v>0</v>
      </c>
      <c r="K49" s="141">
        <f t="shared" si="39"/>
        <v>0</v>
      </c>
      <c r="L49" s="141">
        <f t="shared" si="39"/>
        <v>0</v>
      </c>
      <c r="M49" s="142">
        <f t="shared" si="21"/>
        <v>0</v>
      </c>
      <c r="N49" s="141">
        <f t="shared" si="39"/>
        <v>0</v>
      </c>
      <c r="O49" s="141">
        <f t="shared" si="39"/>
        <v>0</v>
      </c>
      <c r="P49" s="141">
        <f t="shared" si="22"/>
        <v>0</v>
      </c>
      <c r="Q49" s="143" t="e">
        <f t="shared" si="42"/>
        <v>#NUM!</v>
      </c>
      <c r="R49" s="145" t="e">
        <f t="shared" si="42"/>
        <v>#NUM!</v>
      </c>
      <c r="S49" s="145" t="e">
        <f t="shared" si="42"/>
        <v>#NUM!</v>
      </c>
      <c r="T49" s="145" t="e">
        <f t="shared" si="42"/>
        <v>#NUM!</v>
      </c>
      <c r="U49" s="145" t="e">
        <f t="shared" si="42"/>
        <v>#NUM!</v>
      </c>
      <c r="V49" s="145" t="e">
        <f t="shared" si="42"/>
        <v>#NUM!</v>
      </c>
      <c r="W49" s="143" t="e">
        <f t="shared" si="42"/>
        <v>#VALUE!</v>
      </c>
      <c r="X49" s="145" t="e">
        <f t="shared" si="42"/>
        <v>#VALUE!</v>
      </c>
      <c r="Y49" s="146" t="e">
        <f t="shared" si="42"/>
        <v>#VALUE!</v>
      </c>
      <c r="Z49" s="143" t="e">
        <f t="shared" si="42"/>
        <v>#NUM!</v>
      </c>
      <c r="AA49" s="145" t="e">
        <f t="shared" si="42"/>
        <v>#NUM!</v>
      </c>
      <c r="AB49" s="145" t="e">
        <f t="shared" si="42"/>
        <v>#NUM!</v>
      </c>
      <c r="AC49" s="145" t="e">
        <f t="shared" si="42"/>
        <v>#NUM!</v>
      </c>
      <c r="AD49" s="145" t="e">
        <f t="shared" si="42"/>
        <v>#NUM!</v>
      </c>
      <c r="AE49" s="145" t="e">
        <f t="shared" si="42"/>
        <v>#NUM!</v>
      </c>
      <c r="AF49" s="143" t="e">
        <f t="shared" si="42"/>
        <v>#VALUE!</v>
      </c>
      <c r="AG49" s="145" t="e">
        <f t="shared" si="41"/>
        <v>#VALUE!</v>
      </c>
      <c r="AH49" s="146" t="e">
        <f t="shared" si="41"/>
        <v>#VALUE!</v>
      </c>
      <c r="AI49" s="143" t="e">
        <f t="shared" si="41"/>
        <v>#NUM!</v>
      </c>
      <c r="AJ49" s="145" t="e">
        <f t="shared" si="41"/>
        <v>#NUM!</v>
      </c>
      <c r="AK49" s="145" t="e">
        <f t="shared" si="41"/>
        <v>#NUM!</v>
      </c>
      <c r="AL49" s="145" t="e">
        <f t="shared" si="41"/>
        <v>#NUM!</v>
      </c>
      <c r="AM49" s="145" t="e">
        <f t="shared" si="41"/>
        <v>#NUM!</v>
      </c>
      <c r="AN49" s="145" t="e">
        <f t="shared" si="41"/>
        <v>#NUM!</v>
      </c>
      <c r="AO49" s="143" t="e">
        <f t="shared" si="41"/>
        <v>#VALUE!</v>
      </c>
      <c r="AP49" s="145" t="e">
        <f t="shared" si="41"/>
        <v>#VALUE!</v>
      </c>
      <c r="AQ49" s="146" t="e">
        <f t="shared" si="41"/>
        <v>#VALUE!</v>
      </c>
      <c r="AR49" s="143" t="e">
        <f t="shared" si="24"/>
        <v>#NUM!</v>
      </c>
      <c r="AS49" s="145" t="e">
        <f t="shared" si="4"/>
        <v>#NUM!</v>
      </c>
      <c r="AT49" s="145" t="e">
        <f t="shared" si="4"/>
        <v>#NUM!</v>
      </c>
      <c r="AU49" s="145" t="e">
        <f t="shared" si="5"/>
        <v>#NUM!</v>
      </c>
      <c r="AV49" s="145" t="e">
        <f t="shared" si="5"/>
        <v>#NUM!</v>
      </c>
      <c r="AW49" s="145" t="e">
        <f t="shared" si="5"/>
        <v>#NUM!</v>
      </c>
      <c r="AX49" s="143" t="e">
        <f t="shared" si="6"/>
        <v>#VALUE!</v>
      </c>
      <c r="AY49" s="145" t="e">
        <f t="shared" si="6"/>
        <v>#VALUE!</v>
      </c>
      <c r="AZ49" s="146" t="e">
        <f t="shared" si="6"/>
        <v>#VALUE!</v>
      </c>
      <c r="BA49" s="143" t="e">
        <f t="shared" si="7"/>
        <v>#NUM!</v>
      </c>
      <c r="BB49" s="145" t="e">
        <f t="shared" si="7"/>
        <v>#NUM!</v>
      </c>
      <c r="BC49" s="145" t="e">
        <f t="shared" si="7"/>
        <v>#NUM!</v>
      </c>
      <c r="BD49" s="145" t="e">
        <f t="shared" si="8"/>
        <v>#NUM!</v>
      </c>
      <c r="BE49" s="145" t="e">
        <f t="shared" si="8"/>
        <v>#NUM!</v>
      </c>
      <c r="BF49" s="145" t="e">
        <f t="shared" si="8"/>
        <v>#NUM!</v>
      </c>
      <c r="BG49" s="143" t="e">
        <f t="shared" si="9"/>
        <v>#VALUE!</v>
      </c>
      <c r="BH49" s="145" t="e">
        <f t="shared" si="9"/>
        <v>#VALUE!</v>
      </c>
      <c r="BI49" s="146" t="e">
        <f t="shared" si="9"/>
        <v>#VALUE!</v>
      </c>
      <c r="BJ49" s="143" t="e">
        <f t="shared" si="10"/>
        <v>#NUM!</v>
      </c>
      <c r="BK49" s="145" t="e">
        <f t="shared" si="10"/>
        <v>#NUM!</v>
      </c>
      <c r="BL49" s="145" t="e">
        <f t="shared" si="10"/>
        <v>#NUM!</v>
      </c>
      <c r="BM49" s="145" t="e">
        <f t="shared" si="11"/>
        <v>#NUM!</v>
      </c>
      <c r="BN49" s="145" t="e">
        <f t="shared" si="11"/>
        <v>#NUM!</v>
      </c>
      <c r="BO49" s="145" t="e">
        <f t="shared" si="11"/>
        <v>#NUM!</v>
      </c>
      <c r="BP49" s="143" t="e">
        <f t="shared" si="12"/>
        <v>#VALUE!</v>
      </c>
      <c r="BQ49" s="145" t="e">
        <f t="shared" si="12"/>
        <v>#VALUE!</v>
      </c>
      <c r="BR49" s="146" t="e">
        <f t="shared" si="12"/>
        <v>#VALUE!</v>
      </c>
      <c r="BT49" s="143" t="e">
        <f t="shared" si="43"/>
        <v>#VALUE!</v>
      </c>
      <c r="BU49" s="166" t="e">
        <f t="shared" si="43"/>
        <v>#VALUE!</v>
      </c>
      <c r="BV49" s="143" t="e">
        <f t="shared" si="43"/>
        <v>#VALUE!</v>
      </c>
      <c r="BW49" s="143" t="e">
        <f t="shared" si="43"/>
        <v>#VALUE!</v>
      </c>
      <c r="BX49" s="166" t="e">
        <f t="shared" si="43"/>
        <v>#VALUE!</v>
      </c>
      <c r="BY49" s="143" t="e">
        <f t="shared" si="43"/>
        <v>#VALUE!</v>
      </c>
      <c r="BZ49" s="143" t="e">
        <f t="shared" si="43"/>
        <v>#VALUE!</v>
      </c>
      <c r="CA49" s="166" t="e">
        <f t="shared" si="43"/>
        <v>#VALUE!</v>
      </c>
      <c r="CB49" s="143" t="e">
        <f t="shared" si="43"/>
        <v>#VALUE!</v>
      </c>
      <c r="CC49" s="143" t="e">
        <f t="shared" si="43"/>
        <v>#VALUE!</v>
      </c>
      <c r="CD49" s="166" t="e">
        <f t="shared" si="43"/>
        <v>#VALUE!</v>
      </c>
      <c r="CE49" s="167" t="e">
        <f t="shared" si="43"/>
        <v>#VALUE!</v>
      </c>
      <c r="CF49" s="143" t="e">
        <f t="shared" si="43"/>
        <v>#VALUE!</v>
      </c>
      <c r="CG49" s="166" t="e">
        <f t="shared" si="43"/>
        <v>#VALUE!</v>
      </c>
      <c r="CH49" s="167" t="e">
        <f t="shared" si="43"/>
        <v>#VALUE!</v>
      </c>
      <c r="CJ49" s="147" t="e">
        <f>BT49*'CT Market Penetration Worksheet'!$L$10</f>
        <v>#VALUE!</v>
      </c>
      <c r="CK49" s="148" t="e">
        <f>BU49*'CT Market Penetration Worksheet'!$L$10</f>
        <v>#VALUE!</v>
      </c>
      <c r="CL49" s="148" t="e">
        <f>BV49*'CT Market Penetration Worksheet'!$L$10</f>
        <v>#VALUE!</v>
      </c>
      <c r="CM49" s="147" t="e">
        <f>BW49*'CT Market Penetration Worksheet'!$L$16</f>
        <v>#VALUE!</v>
      </c>
      <c r="CN49" s="148" t="e">
        <f>BX49*'CT Market Penetration Worksheet'!$L$16</f>
        <v>#VALUE!</v>
      </c>
      <c r="CO49" s="148" t="e">
        <f>BY49*'CT Market Penetration Worksheet'!$L$16</f>
        <v>#VALUE!</v>
      </c>
      <c r="CP49" s="147" t="e">
        <f>BZ49*'CT Market Penetration Worksheet'!$L$22</f>
        <v>#VALUE!</v>
      </c>
      <c r="CQ49" s="148" t="e">
        <f>CA49*'CT Market Penetration Worksheet'!$L$22</f>
        <v>#VALUE!</v>
      </c>
      <c r="CR49" s="148" t="e">
        <f>CB49*'CT Market Penetration Worksheet'!$L$22</f>
        <v>#VALUE!</v>
      </c>
      <c r="CS49" s="147" t="e">
        <f>CC49*'CT Market Penetration Worksheet'!$L$28</f>
        <v>#VALUE!</v>
      </c>
      <c r="CT49" s="148" t="e">
        <f>CD49*'CT Market Penetration Worksheet'!$L$28</f>
        <v>#VALUE!</v>
      </c>
      <c r="CU49" s="148" t="e">
        <f>CE49*'CT Market Penetration Worksheet'!$L$28</f>
        <v>#VALUE!</v>
      </c>
      <c r="CV49" s="147" t="e">
        <f t="shared" si="26"/>
        <v>#VALUE!</v>
      </c>
      <c r="CW49" s="168" t="e">
        <f t="shared" si="26"/>
        <v>#VALUE!</v>
      </c>
      <c r="CX49" s="169" t="e">
        <f t="shared" si="26"/>
        <v>#VALUE!</v>
      </c>
      <c r="CZ49" s="125" t="e">
        <f t="shared" si="27"/>
        <v>#VALUE!</v>
      </c>
      <c r="DA49" s="125" t="e">
        <f t="shared" si="28"/>
        <v>#VALUE!</v>
      </c>
      <c r="DB49" s="125" t="e">
        <f t="shared" si="28"/>
        <v>#VALUE!</v>
      </c>
      <c r="DC49" s="125" t="e">
        <f t="shared" si="28"/>
        <v>#VALUE!</v>
      </c>
      <c r="DD49" s="125" t="e">
        <f t="shared" si="28"/>
        <v>#VALUE!</v>
      </c>
      <c r="DF49" s="125" t="e">
        <f t="shared" si="29"/>
        <v>#VALUE!</v>
      </c>
      <c r="DG49" s="125" t="e">
        <f t="shared" si="29"/>
        <v>#VALUE!</v>
      </c>
      <c r="DH49" s="125" t="e">
        <f t="shared" si="29"/>
        <v>#VALUE!</v>
      </c>
      <c r="DI49" s="125" t="e">
        <f t="shared" si="29"/>
        <v>#VALUE!</v>
      </c>
      <c r="DJ49" s="125" t="e">
        <f t="shared" si="30"/>
        <v>#VALUE!</v>
      </c>
    </row>
    <row r="50" spans="1:114" s="173" customFormat="1" ht="15" thickBot="1" x14ac:dyDescent="0.4">
      <c r="A50" s="170">
        <v>2050</v>
      </c>
      <c r="B50" s="154">
        <f t="shared" si="39"/>
        <v>0</v>
      </c>
      <c r="C50" s="154">
        <f t="shared" si="39"/>
        <v>0</v>
      </c>
      <c r="D50" s="154">
        <f t="shared" si="18"/>
        <v>0</v>
      </c>
      <c r="E50" s="154">
        <f t="shared" si="39"/>
        <v>0</v>
      </c>
      <c r="F50" s="154">
        <f t="shared" si="39"/>
        <v>0</v>
      </c>
      <c r="G50" s="154">
        <f t="shared" si="19"/>
        <v>0</v>
      </c>
      <c r="H50" s="154">
        <f t="shared" si="39"/>
        <v>0</v>
      </c>
      <c r="I50" s="154">
        <f t="shared" si="39"/>
        <v>0</v>
      </c>
      <c r="J50" s="154">
        <f t="shared" si="20"/>
        <v>0</v>
      </c>
      <c r="K50" s="154">
        <f t="shared" si="39"/>
        <v>0</v>
      </c>
      <c r="L50" s="154">
        <f t="shared" si="39"/>
        <v>0</v>
      </c>
      <c r="M50" s="155">
        <f t="shared" si="21"/>
        <v>0</v>
      </c>
      <c r="N50" s="154">
        <f t="shared" si="39"/>
        <v>0</v>
      </c>
      <c r="O50" s="154">
        <f t="shared" si="39"/>
        <v>0</v>
      </c>
      <c r="P50" s="154">
        <f t="shared" si="22"/>
        <v>0</v>
      </c>
      <c r="Q50" s="156" t="e">
        <f t="shared" si="42"/>
        <v>#NUM!</v>
      </c>
      <c r="R50" s="158" t="e">
        <f t="shared" si="42"/>
        <v>#NUM!</v>
      </c>
      <c r="S50" s="158" t="e">
        <f t="shared" si="42"/>
        <v>#NUM!</v>
      </c>
      <c r="T50" s="158" t="e">
        <f t="shared" si="42"/>
        <v>#NUM!</v>
      </c>
      <c r="U50" s="158" t="e">
        <f t="shared" si="42"/>
        <v>#NUM!</v>
      </c>
      <c r="V50" s="158" t="e">
        <f t="shared" si="42"/>
        <v>#NUM!</v>
      </c>
      <c r="W50" s="156" t="e">
        <f t="shared" si="42"/>
        <v>#VALUE!</v>
      </c>
      <c r="X50" s="158" t="e">
        <f t="shared" si="42"/>
        <v>#VALUE!</v>
      </c>
      <c r="Y50" s="159" t="e">
        <f t="shared" si="42"/>
        <v>#VALUE!</v>
      </c>
      <c r="Z50" s="156" t="e">
        <f t="shared" si="42"/>
        <v>#NUM!</v>
      </c>
      <c r="AA50" s="158" t="e">
        <f t="shared" si="42"/>
        <v>#NUM!</v>
      </c>
      <c r="AB50" s="158" t="e">
        <f t="shared" si="42"/>
        <v>#NUM!</v>
      </c>
      <c r="AC50" s="158" t="e">
        <f t="shared" si="42"/>
        <v>#NUM!</v>
      </c>
      <c r="AD50" s="158" t="e">
        <f t="shared" si="42"/>
        <v>#NUM!</v>
      </c>
      <c r="AE50" s="158" t="e">
        <f t="shared" si="42"/>
        <v>#NUM!</v>
      </c>
      <c r="AF50" s="156" t="e">
        <f t="shared" si="42"/>
        <v>#VALUE!</v>
      </c>
      <c r="AG50" s="158" t="e">
        <f t="shared" si="41"/>
        <v>#VALUE!</v>
      </c>
      <c r="AH50" s="159" t="e">
        <f t="shared" si="41"/>
        <v>#VALUE!</v>
      </c>
      <c r="AI50" s="156" t="e">
        <f t="shared" si="41"/>
        <v>#NUM!</v>
      </c>
      <c r="AJ50" s="158" t="e">
        <f t="shared" si="41"/>
        <v>#NUM!</v>
      </c>
      <c r="AK50" s="158" t="e">
        <f t="shared" si="41"/>
        <v>#NUM!</v>
      </c>
      <c r="AL50" s="158" t="e">
        <f t="shared" si="41"/>
        <v>#NUM!</v>
      </c>
      <c r="AM50" s="158" t="e">
        <f t="shared" si="41"/>
        <v>#NUM!</v>
      </c>
      <c r="AN50" s="158" t="e">
        <f t="shared" si="41"/>
        <v>#NUM!</v>
      </c>
      <c r="AO50" s="156" t="e">
        <f t="shared" si="41"/>
        <v>#VALUE!</v>
      </c>
      <c r="AP50" s="158" t="e">
        <f t="shared" si="41"/>
        <v>#VALUE!</v>
      </c>
      <c r="AQ50" s="159" t="e">
        <f t="shared" si="41"/>
        <v>#VALUE!</v>
      </c>
      <c r="AR50" s="156" t="e">
        <f t="shared" si="24"/>
        <v>#NUM!</v>
      </c>
      <c r="AS50" s="158" t="e">
        <f t="shared" si="4"/>
        <v>#NUM!</v>
      </c>
      <c r="AT50" s="158" t="e">
        <f t="shared" si="4"/>
        <v>#NUM!</v>
      </c>
      <c r="AU50" s="158" t="e">
        <f t="shared" si="5"/>
        <v>#NUM!</v>
      </c>
      <c r="AV50" s="158" t="e">
        <f t="shared" si="5"/>
        <v>#NUM!</v>
      </c>
      <c r="AW50" s="158" t="e">
        <f t="shared" si="5"/>
        <v>#NUM!</v>
      </c>
      <c r="AX50" s="156" t="e">
        <f t="shared" si="6"/>
        <v>#VALUE!</v>
      </c>
      <c r="AY50" s="158" t="e">
        <f t="shared" si="6"/>
        <v>#VALUE!</v>
      </c>
      <c r="AZ50" s="159" t="e">
        <f t="shared" si="6"/>
        <v>#VALUE!</v>
      </c>
      <c r="BA50" s="156" t="e">
        <f t="shared" si="7"/>
        <v>#NUM!</v>
      </c>
      <c r="BB50" s="158" t="e">
        <f t="shared" si="7"/>
        <v>#NUM!</v>
      </c>
      <c r="BC50" s="158" t="e">
        <f t="shared" si="7"/>
        <v>#NUM!</v>
      </c>
      <c r="BD50" s="158" t="e">
        <f t="shared" si="8"/>
        <v>#NUM!</v>
      </c>
      <c r="BE50" s="158" t="e">
        <f t="shared" si="8"/>
        <v>#NUM!</v>
      </c>
      <c r="BF50" s="158" t="e">
        <f t="shared" si="8"/>
        <v>#NUM!</v>
      </c>
      <c r="BG50" s="156" t="e">
        <f t="shared" si="9"/>
        <v>#VALUE!</v>
      </c>
      <c r="BH50" s="158" t="e">
        <f t="shared" si="9"/>
        <v>#VALUE!</v>
      </c>
      <c r="BI50" s="159" t="e">
        <f t="shared" si="9"/>
        <v>#VALUE!</v>
      </c>
      <c r="BJ50" s="156" t="e">
        <f t="shared" si="10"/>
        <v>#NUM!</v>
      </c>
      <c r="BK50" s="158" t="e">
        <f t="shared" si="10"/>
        <v>#NUM!</v>
      </c>
      <c r="BL50" s="158" t="e">
        <f t="shared" si="10"/>
        <v>#NUM!</v>
      </c>
      <c r="BM50" s="158" t="e">
        <f t="shared" si="11"/>
        <v>#NUM!</v>
      </c>
      <c r="BN50" s="158" t="e">
        <f t="shared" si="11"/>
        <v>#NUM!</v>
      </c>
      <c r="BO50" s="158" t="e">
        <f t="shared" si="11"/>
        <v>#NUM!</v>
      </c>
      <c r="BP50" s="156" t="e">
        <f t="shared" si="12"/>
        <v>#VALUE!</v>
      </c>
      <c r="BQ50" s="158" t="e">
        <f t="shared" si="12"/>
        <v>#VALUE!</v>
      </c>
      <c r="BR50" s="159" t="e">
        <f t="shared" si="12"/>
        <v>#VALUE!</v>
      </c>
      <c r="BT50" s="156" t="e">
        <f t="shared" si="43"/>
        <v>#VALUE!</v>
      </c>
      <c r="BU50" s="158" t="e">
        <f t="shared" si="43"/>
        <v>#VALUE!</v>
      </c>
      <c r="BV50" s="156" t="e">
        <f t="shared" si="43"/>
        <v>#VALUE!</v>
      </c>
      <c r="BW50" s="156" t="e">
        <f t="shared" si="43"/>
        <v>#VALUE!</v>
      </c>
      <c r="BX50" s="158" t="e">
        <f t="shared" si="43"/>
        <v>#VALUE!</v>
      </c>
      <c r="BY50" s="156" t="e">
        <f t="shared" si="43"/>
        <v>#VALUE!</v>
      </c>
      <c r="BZ50" s="156" t="e">
        <f t="shared" si="43"/>
        <v>#VALUE!</v>
      </c>
      <c r="CA50" s="158" t="e">
        <f t="shared" si="43"/>
        <v>#VALUE!</v>
      </c>
      <c r="CB50" s="156" t="e">
        <f t="shared" si="43"/>
        <v>#VALUE!</v>
      </c>
      <c r="CC50" s="156" t="e">
        <f t="shared" si="43"/>
        <v>#VALUE!</v>
      </c>
      <c r="CD50" s="158" t="e">
        <f t="shared" si="43"/>
        <v>#VALUE!</v>
      </c>
      <c r="CE50" s="162" t="e">
        <f t="shared" si="43"/>
        <v>#VALUE!</v>
      </c>
      <c r="CF50" s="156" t="e">
        <f t="shared" si="43"/>
        <v>#VALUE!</v>
      </c>
      <c r="CG50" s="158" t="e">
        <f t="shared" si="43"/>
        <v>#VALUE!</v>
      </c>
      <c r="CH50" s="162" t="e">
        <f t="shared" si="43"/>
        <v>#VALUE!</v>
      </c>
      <c r="CJ50" s="147" t="e">
        <f>BT50*'CT Market Penetration Worksheet'!$L$10</f>
        <v>#VALUE!</v>
      </c>
      <c r="CK50" s="148" t="e">
        <f>BU50*'CT Market Penetration Worksheet'!$L$10</f>
        <v>#VALUE!</v>
      </c>
      <c r="CL50" s="148" t="e">
        <f>BV50*'CT Market Penetration Worksheet'!$L$10</f>
        <v>#VALUE!</v>
      </c>
      <c r="CM50" s="147" t="e">
        <f>BW50*'CT Market Penetration Worksheet'!$L$16</f>
        <v>#VALUE!</v>
      </c>
      <c r="CN50" s="148" t="e">
        <f>BX50*'CT Market Penetration Worksheet'!$L$16</f>
        <v>#VALUE!</v>
      </c>
      <c r="CO50" s="148" t="e">
        <f>BY50*'CT Market Penetration Worksheet'!$L$16</f>
        <v>#VALUE!</v>
      </c>
      <c r="CP50" s="147" t="e">
        <f>BZ50*'CT Market Penetration Worksheet'!$L$22</f>
        <v>#VALUE!</v>
      </c>
      <c r="CQ50" s="148" t="e">
        <f>CA50*'CT Market Penetration Worksheet'!$L$22</f>
        <v>#VALUE!</v>
      </c>
      <c r="CR50" s="148" t="e">
        <f>CB50*'CT Market Penetration Worksheet'!$L$22</f>
        <v>#VALUE!</v>
      </c>
      <c r="CS50" s="147" t="e">
        <f>CC50*'CT Market Penetration Worksheet'!$L$28</f>
        <v>#VALUE!</v>
      </c>
      <c r="CT50" s="148" t="e">
        <f>CD50*'CT Market Penetration Worksheet'!$L$28</f>
        <v>#VALUE!</v>
      </c>
      <c r="CU50" s="148" t="e">
        <f>CE50*'CT Market Penetration Worksheet'!$L$28</f>
        <v>#VALUE!</v>
      </c>
      <c r="CV50" s="163" t="e">
        <f t="shared" si="26"/>
        <v>#VALUE!</v>
      </c>
      <c r="CW50" s="164" t="e">
        <f t="shared" si="26"/>
        <v>#VALUE!</v>
      </c>
      <c r="CX50" s="165" t="e">
        <f>CL50+CO50+CR50+CU50</f>
        <v>#VALUE!</v>
      </c>
      <c r="CZ50" s="125" t="e">
        <f t="shared" si="27"/>
        <v>#VALUE!</v>
      </c>
      <c r="DA50" s="125" t="e">
        <f t="shared" si="28"/>
        <v>#VALUE!</v>
      </c>
      <c r="DB50" s="125" t="e">
        <f t="shared" si="28"/>
        <v>#VALUE!</v>
      </c>
      <c r="DC50" s="125" t="e">
        <f t="shared" si="28"/>
        <v>#VALUE!</v>
      </c>
      <c r="DD50" s="125" t="e">
        <f t="shared" si="28"/>
        <v>#VALUE!</v>
      </c>
      <c r="DF50" s="125" t="e">
        <f t="shared" si="29"/>
        <v>#VALUE!</v>
      </c>
      <c r="DG50" s="125" t="e">
        <f t="shared" si="29"/>
        <v>#VALUE!</v>
      </c>
      <c r="DH50" s="125" t="e">
        <f t="shared" si="29"/>
        <v>#VALUE!</v>
      </c>
      <c r="DI50" s="125" t="e">
        <f t="shared" si="29"/>
        <v>#VALUE!</v>
      </c>
      <c r="DJ50" s="125" t="e">
        <f t="shared" si="30"/>
        <v>#VALUE!</v>
      </c>
    </row>
    <row r="51" spans="1:114" s="125" customFormat="1" x14ac:dyDescent="0.35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N51" s="121"/>
      <c r="O51" s="124"/>
      <c r="P51" s="124"/>
      <c r="BV51" s="175"/>
      <c r="BW51" s="175"/>
      <c r="BX51" s="172"/>
      <c r="BY51" s="172"/>
      <c r="BZ51" s="172"/>
      <c r="CC51" s="172"/>
      <c r="CF51" s="172"/>
      <c r="CL51" s="175"/>
      <c r="CM51" s="175"/>
      <c r="CN51" s="172"/>
      <c r="CO51" s="172"/>
      <c r="CP51" s="172"/>
      <c r="CS51" s="172"/>
      <c r="CV51" s="172"/>
    </row>
    <row r="52" spans="1:114" s="125" customFormat="1" x14ac:dyDescent="0.35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2"/>
      <c r="N52" s="121"/>
      <c r="O52" s="124"/>
      <c r="P52" s="124"/>
      <c r="BV52" s="175"/>
      <c r="BW52" s="175"/>
      <c r="BY52" s="175"/>
      <c r="BZ52" s="175"/>
      <c r="CC52" s="175"/>
      <c r="CF52" s="175"/>
      <c r="CL52" s="175"/>
      <c r="CM52" s="175"/>
      <c r="CO52" s="175"/>
      <c r="CP52" s="175"/>
      <c r="CS52" s="175"/>
      <c r="CV52" s="175"/>
    </row>
    <row r="53" spans="1:114" s="125" customFormat="1" x14ac:dyDescent="0.35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  <c r="N53" s="121"/>
      <c r="O53" s="124"/>
      <c r="P53" s="124"/>
      <c r="BV53" s="175"/>
      <c r="BW53" s="175"/>
      <c r="BY53" s="175"/>
      <c r="BZ53" s="175"/>
      <c r="CC53" s="175"/>
      <c r="CF53" s="175"/>
      <c r="CL53" s="175"/>
      <c r="CM53" s="175"/>
      <c r="CO53" s="175"/>
      <c r="CP53" s="175"/>
      <c r="CS53" s="175"/>
      <c r="CV53" s="175"/>
    </row>
    <row r="54" spans="1:114" s="125" customFormat="1" x14ac:dyDescent="0.3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2"/>
      <c r="N54" s="121"/>
      <c r="O54" s="124"/>
      <c r="P54" s="124"/>
      <c r="BV54" s="175"/>
      <c r="BW54" s="175"/>
      <c r="BY54" s="175"/>
      <c r="BZ54" s="175"/>
      <c r="CC54" s="175"/>
      <c r="CF54" s="175"/>
      <c r="CL54" s="175"/>
      <c r="CM54" s="175"/>
      <c r="CO54" s="175"/>
      <c r="CP54" s="175"/>
      <c r="CS54" s="175"/>
      <c r="CV54" s="175"/>
    </row>
    <row r="55" spans="1:114" s="125" customFormat="1" ht="65" x14ac:dyDescent="0.35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2"/>
      <c r="N55" s="121"/>
      <c r="O55" s="124"/>
      <c r="P55" s="124"/>
      <c r="BV55" s="175"/>
      <c r="BW55" s="175"/>
      <c r="BY55" s="175"/>
      <c r="BZ55" s="175"/>
      <c r="CC55" s="175"/>
      <c r="CF55" s="175"/>
      <c r="CJ55" s="138" t="s">
        <v>302</v>
      </c>
      <c r="CK55" s="139" t="s">
        <v>303</v>
      </c>
      <c r="CL55" s="139" t="s">
        <v>304</v>
      </c>
      <c r="CM55" s="138" t="s">
        <v>305</v>
      </c>
      <c r="CN55" s="139" t="s">
        <v>306</v>
      </c>
      <c r="CO55" s="139" t="s">
        <v>307</v>
      </c>
      <c r="CP55" s="138" t="s">
        <v>308</v>
      </c>
      <c r="CQ55" s="139" t="s">
        <v>309</v>
      </c>
      <c r="CR55" s="139" t="s">
        <v>310</v>
      </c>
      <c r="CS55" s="138" t="s">
        <v>311</v>
      </c>
      <c r="CT55" s="139" t="s">
        <v>312</v>
      </c>
      <c r="CU55" s="139" t="s">
        <v>313</v>
      </c>
      <c r="CV55" s="138" t="s">
        <v>314</v>
      </c>
      <c r="CW55" s="139" t="s">
        <v>315</v>
      </c>
      <c r="CX55" s="139" t="s">
        <v>316</v>
      </c>
    </row>
    <row r="56" spans="1:114" s="125" customFormat="1" x14ac:dyDescent="0.35">
      <c r="A56" s="140">
        <v>2010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2"/>
      <c r="N56" s="121"/>
      <c r="O56" s="124"/>
      <c r="P56" s="124"/>
      <c r="Q56" s="125" t="e">
        <f t="shared" ref="Q56:Q96" si="44">Q10-R10</f>
        <v>#NUM!</v>
      </c>
      <c r="R56" s="125" t="e">
        <f t="shared" ref="R56:R96" si="45">Q56+S56</f>
        <v>#NUM!</v>
      </c>
      <c r="S56" s="125" t="e">
        <f t="shared" ref="S56:S96" si="46">S10-Q10</f>
        <v>#NUM!</v>
      </c>
      <c r="T56" s="125" t="e">
        <f t="shared" ref="T56:T96" si="47">T10-U10</f>
        <v>#NUM!</v>
      </c>
      <c r="U56" s="125" t="e">
        <f t="shared" ref="U56:U96" si="48">T56+V56</f>
        <v>#NUM!</v>
      </c>
      <c r="V56" s="125" t="e">
        <f t="shared" ref="V56:V96" si="49">V10-T10</f>
        <v>#NUM!</v>
      </c>
      <c r="W56" s="125" t="e">
        <f t="shared" ref="W56:W96" si="50">W10-X10</f>
        <v>#VALUE!</v>
      </c>
      <c r="X56" s="125" t="e">
        <f t="shared" ref="X56:X96" si="51">W56+Y56</f>
        <v>#VALUE!</v>
      </c>
      <c r="Y56" s="125" t="e">
        <f t="shared" ref="Y56:Y96" si="52">Y10-W10</f>
        <v>#VALUE!</v>
      </c>
      <c r="Z56" s="125" t="e">
        <f t="shared" ref="Z56:Z96" si="53">Z10-AA10</f>
        <v>#NUM!</v>
      </c>
      <c r="AA56" s="125" t="e">
        <f t="shared" ref="AA56:AA96" si="54">Z56+AB56</f>
        <v>#NUM!</v>
      </c>
      <c r="AB56" s="125" t="e">
        <f t="shared" ref="AB56:AB96" si="55">AB10-Z10</f>
        <v>#NUM!</v>
      </c>
      <c r="AC56" s="125" t="e">
        <f t="shared" ref="AC56:AC96" si="56">AC10-AD10</f>
        <v>#NUM!</v>
      </c>
      <c r="AD56" s="125" t="e">
        <f t="shared" ref="AD56:AD96" si="57">AC56+AE56</f>
        <v>#NUM!</v>
      </c>
      <c r="AE56" s="125" t="e">
        <f t="shared" ref="AE56:AE96" si="58">AE10-AC10</f>
        <v>#NUM!</v>
      </c>
      <c r="AF56" s="125" t="e">
        <f t="shared" ref="AF56:AF96" si="59">AF10-AG10</f>
        <v>#VALUE!</v>
      </c>
      <c r="AG56" s="125" t="e">
        <f t="shared" ref="AG56:AG96" si="60">AF56+AH56</f>
        <v>#VALUE!</v>
      </c>
      <c r="AH56" s="125" t="e">
        <f t="shared" ref="AH56:AH96" si="61">AH10-AF10</f>
        <v>#VALUE!</v>
      </c>
      <c r="AI56" s="125" t="e">
        <f t="shared" ref="AI56:AI96" si="62">AI10-AJ10</f>
        <v>#NUM!</v>
      </c>
      <c r="AJ56" s="125" t="e">
        <f t="shared" ref="AJ56:AJ96" si="63">AI56+AK56</f>
        <v>#NUM!</v>
      </c>
      <c r="AK56" s="125" t="e">
        <f t="shared" ref="AK56:AK96" si="64">AK10-AI10</f>
        <v>#NUM!</v>
      </c>
      <c r="AL56" s="125" t="e">
        <f t="shared" ref="AL56:AL96" si="65">AL10-AM10</f>
        <v>#NUM!</v>
      </c>
      <c r="AM56" s="125" t="e">
        <f t="shared" ref="AM56:AM96" si="66">AL56+AN56</f>
        <v>#NUM!</v>
      </c>
      <c r="AN56" s="125" t="e">
        <f t="shared" ref="AN56:AN96" si="67">AN10-AL10</f>
        <v>#NUM!</v>
      </c>
      <c r="AO56" s="125" t="e">
        <f t="shared" ref="AO56:AO96" si="68">AO10-AP10</f>
        <v>#VALUE!</v>
      </c>
      <c r="AP56" s="125" t="e">
        <f t="shared" ref="AP56:AP96" si="69">AO56+AQ56</f>
        <v>#VALUE!</v>
      </c>
      <c r="AQ56" s="125" t="e">
        <f t="shared" ref="AQ56:AQ96" si="70">AQ10-AO10</f>
        <v>#VALUE!</v>
      </c>
      <c r="AR56" s="125" t="e">
        <f t="shared" ref="AR56:AR96" si="71">AR10-AS10</f>
        <v>#NUM!</v>
      </c>
      <c r="AS56" s="125" t="e">
        <f t="shared" ref="AS56:AS96" si="72">AR56+AT56</f>
        <v>#NUM!</v>
      </c>
      <c r="AT56" s="125" t="e">
        <f t="shared" ref="AT56:AT96" si="73">AT10-AR10</f>
        <v>#NUM!</v>
      </c>
      <c r="AU56" s="125" t="e">
        <f t="shared" ref="AU56:AU96" si="74">AU10-AV10</f>
        <v>#NUM!</v>
      </c>
      <c r="AV56" s="125" t="e">
        <f t="shared" ref="AV56:AV96" si="75">AU56+AW56</f>
        <v>#NUM!</v>
      </c>
      <c r="AW56" s="125" t="e">
        <f t="shared" ref="AW56:AW96" si="76">AW10-AU10</f>
        <v>#NUM!</v>
      </c>
      <c r="AX56" s="125" t="e">
        <f t="shared" ref="AX56:AX96" si="77">AX10-AY10</f>
        <v>#VALUE!</v>
      </c>
      <c r="AY56" s="125" t="e">
        <f t="shared" ref="AY56:AY96" si="78">AX56+AZ56</f>
        <v>#VALUE!</v>
      </c>
      <c r="AZ56" s="125" t="e">
        <f t="shared" ref="AZ56:AZ96" si="79">AZ10-AX10</f>
        <v>#VALUE!</v>
      </c>
      <c r="BA56" s="125" t="e">
        <f t="shared" ref="BA56:BA96" si="80">BA10-BB10</f>
        <v>#NUM!</v>
      </c>
      <c r="BB56" s="125" t="e">
        <f t="shared" ref="BB56:BB96" si="81">BA56+BC56</f>
        <v>#NUM!</v>
      </c>
      <c r="BC56" s="125" t="e">
        <f t="shared" ref="BC56:BC96" si="82">BC10-BA10</f>
        <v>#NUM!</v>
      </c>
      <c r="BD56" s="125" t="e">
        <f t="shared" ref="BD56:BD96" si="83">BD10-BE10</f>
        <v>#NUM!</v>
      </c>
      <c r="BE56" s="125" t="e">
        <f t="shared" ref="BE56:BE96" si="84">BD56+BF56</f>
        <v>#NUM!</v>
      </c>
      <c r="BF56" s="125" t="e">
        <f t="shared" ref="BF56:BF96" si="85">BF10-BD10</f>
        <v>#NUM!</v>
      </c>
      <c r="BG56" s="125" t="e">
        <f t="shared" ref="BG56:BG96" si="86">BG10-BH10</f>
        <v>#VALUE!</v>
      </c>
      <c r="BH56" s="125" t="e">
        <f t="shared" ref="BH56:BH96" si="87">BG56+BI56</f>
        <v>#VALUE!</v>
      </c>
      <c r="BI56" s="125" t="e">
        <f t="shared" ref="BI56:BI96" si="88">BI10-BG10</f>
        <v>#VALUE!</v>
      </c>
      <c r="BJ56" s="125" t="e">
        <f t="shared" ref="BJ56:BJ96" si="89">BJ10-BK10</f>
        <v>#NUM!</v>
      </c>
      <c r="BK56" s="125" t="e">
        <f t="shared" ref="BK56:BK96" si="90">BJ56+BL56</f>
        <v>#NUM!</v>
      </c>
      <c r="BL56" s="125" t="e">
        <f t="shared" ref="BL56:BL96" si="91">BL10-BJ10</f>
        <v>#NUM!</v>
      </c>
      <c r="BM56" s="125" t="e">
        <f t="shared" ref="BM56:BM96" si="92">BM10-BN10</f>
        <v>#NUM!</v>
      </c>
      <c r="BN56" s="125" t="e">
        <f t="shared" ref="BN56:BN96" si="93">BM56+BO56</f>
        <v>#NUM!</v>
      </c>
      <c r="BO56" s="125" t="e">
        <f t="shared" ref="BO56:BO96" si="94">BO10-BM10</f>
        <v>#NUM!</v>
      </c>
      <c r="BP56" s="125" t="e">
        <f t="shared" ref="BP56:BP96" si="95">BP10-BQ10</f>
        <v>#VALUE!</v>
      </c>
      <c r="BQ56" s="125" t="e">
        <f t="shared" ref="BQ56:BQ96" si="96">BP56+BR56</f>
        <v>#VALUE!</v>
      </c>
      <c r="BR56" s="125" t="e">
        <f t="shared" ref="BR56:BR96" si="97">BR10-BP10</f>
        <v>#VALUE!</v>
      </c>
      <c r="BT56" s="125" t="e">
        <f>BT10-BU10</f>
        <v>#VALUE!</v>
      </c>
      <c r="BU56" s="125" t="e">
        <f>BV10-BT10</f>
        <v>#VALUE!</v>
      </c>
      <c r="BW56" s="125" t="e">
        <f>BW10-BX10</f>
        <v>#VALUE!</v>
      </c>
      <c r="BX56" s="125" t="e">
        <f>BY10-BW10</f>
        <v>#VALUE!</v>
      </c>
      <c r="BZ56" s="125" t="e">
        <f>BZ10-CA10</f>
        <v>#VALUE!</v>
      </c>
      <c r="CA56" s="125" t="e">
        <f>CB10-BZ10</f>
        <v>#VALUE!</v>
      </c>
      <c r="CC56" s="125" t="e">
        <f>CC10-CD10</f>
        <v>#VALUE!</v>
      </c>
      <c r="CD56" s="125" t="e">
        <f>CE10-CC10</f>
        <v>#VALUE!</v>
      </c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</row>
    <row r="57" spans="1:114" s="125" customFormat="1" x14ac:dyDescent="0.35">
      <c r="A57" s="140">
        <v>2011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2"/>
      <c r="N57" s="121"/>
      <c r="O57" s="124"/>
      <c r="P57" s="124"/>
      <c r="Q57" s="125" t="e">
        <f t="shared" si="44"/>
        <v>#NUM!</v>
      </c>
      <c r="R57" s="125" t="e">
        <f t="shared" si="45"/>
        <v>#NUM!</v>
      </c>
      <c r="S57" s="125" t="e">
        <f t="shared" si="46"/>
        <v>#NUM!</v>
      </c>
      <c r="T57" s="125" t="e">
        <f t="shared" si="47"/>
        <v>#NUM!</v>
      </c>
      <c r="U57" s="125" t="e">
        <f t="shared" si="48"/>
        <v>#NUM!</v>
      </c>
      <c r="V57" s="125" t="e">
        <f t="shared" si="49"/>
        <v>#NUM!</v>
      </c>
      <c r="W57" s="125" t="e">
        <f t="shared" si="50"/>
        <v>#VALUE!</v>
      </c>
      <c r="X57" s="125" t="e">
        <f t="shared" si="51"/>
        <v>#VALUE!</v>
      </c>
      <c r="Y57" s="125" t="e">
        <f t="shared" si="52"/>
        <v>#VALUE!</v>
      </c>
      <c r="Z57" s="125" t="e">
        <f t="shared" si="53"/>
        <v>#NUM!</v>
      </c>
      <c r="AA57" s="125" t="e">
        <f t="shared" si="54"/>
        <v>#NUM!</v>
      </c>
      <c r="AB57" s="125" t="e">
        <f t="shared" si="55"/>
        <v>#NUM!</v>
      </c>
      <c r="AC57" s="125" t="e">
        <f t="shared" si="56"/>
        <v>#NUM!</v>
      </c>
      <c r="AD57" s="125" t="e">
        <f t="shared" si="57"/>
        <v>#NUM!</v>
      </c>
      <c r="AE57" s="125" t="e">
        <f t="shared" si="58"/>
        <v>#NUM!</v>
      </c>
      <c r="AF57" s="125" t="e">
        <f t="shared" si="59"/>
        <v>#VALUE!</v>
      </c>
      <c r="AG57" s="125" t="e">
        <f t="shared" si="60"/>
        <v>#VALUE!</v>
      </c>
      <c r="AH57" s="125" t="e">
        <f t="shared" si="61"/>
        <v>#VALUE!</v>
      </c>
      <c r="AI57" s="125" t="e">
        <f t="shared" si="62"/>
        <v>#NUM!</v>
      </c>
      <c r="AJ57" s="125" t="e">
        <f t="shared" si="63"/>
        <v>#NUM!</v>
      </c>
      <c r="AK57" s="125" t="e">
        <f t="shared" si="64"/>
        <v>#NUM!</v>
      </c>
      <c r="AL57" s="125" t="e">
        <f t="shared" si="65"/>
        <v>#NUM!</v>
      </c>
      <c r="AM57" s="125" t="e">
        <f t="shared" si="66"/>
        <v>#NUM!</v>
      </c>
      <c r="AN57" s="125" t="e">
        <f t="shared" si="67"/>
        <v>#NUM!</v>
      </c>
      <c r="AO57" s="125" t="e">
        <f t="shared" si="68"/>
        <v>#VALUE!</v>
      </c>
      <c r="AP57" s="125" t="e">
        <f t="shared" si="69"/>
        <v>#VALUE!</v>
      </c>
      <c r="AQ57" s="125" t="e">
        <f t="shared" si="70"/>
        <v>#VALUE!</v>
      </c>
      <c r="AR57" s="125" t="e">
        <f t="shared" si="71"/>
        <v>#NUM!</v>
      </c>
      <c r="AS57" s="125" t="e">
        <f t="shared" si="72"/>
        <v>#NUM!</v>
      </c>
      <c r="AT57" s="125" t="e">
        <f t="shared" si="73"/>
        <v>#NUM!</v>
      </c>
      <c r="AU57" s="125" t="e">
        <f t="shared" si="74"/>
        <v>#NUM!</v>
      </c>
      <c r="AV57" s="125" t="e">
        <f t="shared" si="75"/>
        <v>#NUM!</v>
      </c>
      <c r="AW57" s="125" t="e">
        <f t="shared" si="76"/>
        <v>#NUM!</v>
      </c>
      <c r="AX57" s="125" t="e">
        <f t="shared" si="77"/>
        <v>#VALUE!</v>
      </c>
      <c r="AY57" s="125" t="e">
        <f t="shared" si="78"/>
        <v>#VALUE!</v>
      </c>
      <c r="AZ57" s="125" t="e">
        <f t="shared" si="79"/>
        <v>#VALUE!</v>
      </c>
      <c r="BA57" s="125" t="e">
        <f t="shared" si="80"/>
        <v>#NUM!</v>
      </c>
      <c r="BB57" s="125" t="e">
        <f t="shared" si="81"/>
        <v>#NUM!</v>
      </c>
      <c r="BC57" s="125" t="e">
        <f t="shared" si="82"/>
        <v>#NUM!</v>
      </c>
      <c r="BD57" s="125" t="e">
        <f t="shared" si="83"/>
        <v>#NUM!</v>
      </c>
      <c r="BE57" s="125" t="e">
        <f t="shared" si="84"/>
        <v>#NUM!</v>
      </c>
      <c r="BF57" s="125" t="e">
        <f t="shared" si="85"/>
        <v>#NUM!</v>
      </c>
      <c r="BG57" s="125" t="e">
        <f t="shared" si="86"/>
        <v>#VALUE!</v>
      </c>
      <c r="BH57" s="125" t="e">
        <f t="shared" si="87"/>
        <v>#VALUE!</v>
      </c>
      <c r="BI57" s="125" t="e">
        <f t="shared" si="88"/>
        <v>#VALUE!</v>
      </c>
      <c r="BJ57" s="125" t="e">
        <f t="shared" si="89"/>
        <v>#NUM!</v>
      </c>
      <c r="BK57" s="125" t="e">
        <f t="shared" si="90"/>
        <v>#NUM!</v>
      </c>
      <c r="BL57" s="125" t="e">
        <f t="shared" si="91"/>
        <v>#NUM!</v>
      </c>
      <c r="BM57" s="125" t="e">
        <f t="shared" si="92"/>
        <v>#NUM!</v>
      </c>
      <c r="BN57" s="125" t="e">
        <f t="shared" si="93"/>
        <v>#NUM!</v>
      </c>
      <c r="BO57" s="125" t="e">
        <f t="shared" si="94"/>
        <v>#NUM!</v>
      </c>
      <c r="BP57" s="125" t="e">
        <f t="shared" si="95"/>
        <v>#VALUE!</v>
      </c>
      <c r="BQ57" s="125" t="e">
        <f t="shared" si="96"/>
        <v>#VALUE!</v>
      </c>
      <c r="BR57" s="125" t="e">
        <f t="shared" si="97"/>
        <v>#VALUE!</v>
      </c>
      <c r="BT57" s="125" t="e">
        <f t="shared" ref="BT57:BT96" si="98">BT11-BU11</f>
        <v>#VALUE!</v>
      </c>
      <c r="BU57" s="125" t="e">
        <f t="shared" ref="BU57:BU96" si="99">BV11-BT11</f>
        <v>#VALUE!</v>
      </c>
      <c r="BW57" s="125" t="e">
        <f t="shared" ref="BW57:BW96" si="100">BW11-BX11</f>
        <v>#VALUE!</v>
      </c>
      <c r="BX57" s="125" t="e">
        <f t="shared" ref="BX57:BX96" si="101">BY11-BW11</f>
        <v>#VALUE!</v>
      </c>
      <c r="BZ57" s="125" t="e">
        <f t="shared" ref="BZ57:BZ96" si="102">BZ11-CA11</f>
        <v>#VALUE!</v>
      </c>
      <c r="CA57" s="125" t="e">
        <f t="shared" ref="CA57:CA96" si="103">CB11-BZ11</f>
        <v>#VALUE!</v>
      </c>
      <c r="CC57" s="125" t="e">
        <f t="shared" ref="CC57:CC96" si="104">CC11-CD11</f>
        <v>#VALUE!</v>
      </c>
      <c r="CD57" s="125" t="e">
        <f t="shared" ref="CD57:CD96" si="105">CE11-CC11</f>
        <v>#VALUE!</v>
      </c>
      <c r="CJ57" s="176" t="e">
        <f>CJ11-CJ10</f>
        <v>#VALUE!</v>
      </c>
      <c r="CK57" s="176" t="e">
        <f t="shared" ref="CK57:CX57" si="106">CK11-CK10</f>
        <v>#VALUE!</v>
      </c>
      <c r="CL57" s="176" t="e">
        <f t="shared" si="106"/>
        <v>#VALUE!</v>
      </c>
      <c r="CM57" s="176" t="e">
        <f t="shared" si="106"/>
        <v>#VALUE!</v>
      </c>
      <c r="CN57" s="176" t="e">
        <f t="shared" si="106"/>
        <v>#VALUE!</v>
      </c>
      <c r="CO57" s="176" t="e">
        <f t="shared" si="106"/>
        <v>#VALUE!</v>
      </c>
      <c r="CP57" s="176" t="e">
        <f t="shared" si="106"/>
        <v>#VALUE!</v>
      </c>
      <c r="CQ57" s="176" t="e">
        <f t="shared" si="106"/>
        <v>#VALUE!</v>
      </c>
      <c r="CR57" s="176" t="e">
        <f t="shared" si="106"/>
        <v>#VALUE!</v>
      </c>
      <c r="CS57" s="176" t="e">
        <f t="shared" si="106"/>
        <v>#VALUE!</v>
      </c>
      <c r="CT57" s="176" t="e">
        <f t="shared" si="106"/>
        <v>#VALUE!</v>
      </c>
      <c r="CU57" s="176" t="e">
        <f t="shared" si="106"/>
        <v>#VALUE!</v>
      </c>
      <c r="CV57" s="176" t="e">
        <f t="shared" si="106"/>
        <v>#VALUE!</v>
      </c>
      <c r="CW57" s="176" t="e">
        <f t="shared" si="106"/>
        <v>#VALUE!</v>
      </c>
      <c r="CX57" s="176" t="e">
        <f t="shared" si="106"/>
        <v>#VALUE!</v>
      </c>
    </row>
    <row r="58" spans="1:114" s="125" customFormat="1" x14ac:dyDescent="0.35">
      <c r="A58" s="140">
        <v>2012</v>
      </c>
      <c r="M58" s="174"/>
      <c r="Q58" s="125" t="e">
        <f t="shared" si="44"/>
        <v>#NUM!</v>
      </c>
      <c r="R58" s="125" t="e">
        <f t="shared" si="45"/>
        <v>#NUM!</v>
      </c>
      <c r="S58" s="125" t="e">
        <f t="shared" si="46"/>
        <v>#NUM!</v>
      </c>
      <c r="T58" s="125" t="e">
        <f t="shared" si="47"/>
        <v>#NUM!</v>
      </c>
      <c r="U58" s="125" t="e">
        <f t="shared" si="48"/>
        <v>#NUM!</v>
      </c>
      <c r="V58" s="125" t="e">
        <f t="shared" si="49"/>
        <v>#NUM!</v>
      </c>
      <c r="W58" s="125" t="e">
        <f t="shared" si="50"/>
        <v>#VALUE!</v>
      </c>
      <c r="X58" s="125" t="e">
        <f t="shared" si="51"/>
        <v>#VALUE!</v>
      </c>
      <c r="Y58" s="125" t="e">
        <f t="shared" si="52"/>
        <v>#VALUE!</v>
      </c>
      <c r="Z58" s="125" t="e">
        <f t="shared" si="53"/>
        <v>#NUM!</v>
      </c>
      <c r="AA58" s="125" t="e">
        <f t="shared" si="54"/>
        <v>#NUM!</v>
      </c>
      <c r="AB58" s="125" t="e">
        <f t="shared" si="55"/>
        <v>#NUM!</v>
      </c>
      <c r="AC58" s="125" t="e">
        <f t="shared" si="56"/>
        <v>#NUM!</v>
      </c>
      <c r="AD58" s="125" t="e">
        <f t="shared" si="57"/>
        <v>#NUM!</v>
      </c>
      <c r="AE58" s="125" t="e">
        <f t="shared" si="58"/>
        <v>#NUM!</v>
      </c>
      <c r="AF58" s="125" t="e">
        <f t="shared" si="59"/>
        <v>#VALUE!</v>
      </c>
      <c r="AG58" s="125" t="e">
        <f t="shared" si="60"/>
        <v>#VALUE!</v>
      </c>
      <c r="AH58" s="125" t="e">
        <f t="shared" si="61"/>
        <v>#VALUE!</v>
      </c>
      <c r="AI58" s="125" t="e">
        <f t="shared" si="62"/>
        <v>#NUM!</v>
      </c>
      <c r="AJ58" s="125" t="e">
        <f t="shared" si="63"/>
        <v>#NUM!</v>
      </c>
      <c r="AK58" s="125" t="e">
        <f t="shared" si="64"/>
        <v>#NUM!</v>
      </c>
      <c r="AL58" s="125" t="e">
        <f t="shared" si="65"/>
        <v>#NUM!</v>
      </c>
      <c r="AM58" s="125" t="e">
        <f t="shared" si="66"/>
        <v>#NUM!</v>
      </c>
      <c r="AN58" s="125" t="e">
        <f t="shared" si="67"/>
        <v>#NUM!</v>
      </c>
      <c r="AO58" s="125" t="e">
        <f t="shared" si="68"/>
        <v>#VALUE!</v>
      </c>
      <c r="AP58" s="125" t="e">
        <f t="shared" si="69"/>
        <v>#VALUE!</v>
      </c>
      <c r="AQ58" s="125" t="e">
        <f t="shared" si="70"/>
        <v>#VALUE!</v>
      </c>
      <c r="AR58" s="125" t="e">
        <f t="shared" si="71"/>
        <v>#NUM!</v>
      </c>
      <c r="AS58" s="125" t="e">
        <f t="shared" si="72"/>
        <v>#NUM!</v>
      </c>
      <c r="AT58" s="125" t="e">
        <f t="shared" si="73"/>
        <v>#NUM!</v>
      </c>
      <c r="AU58" s="125" t="e">
        <f t="shared" si="74"/>
        <v>#NUM!</v>
      </c>
      <c r="AV58" s="125" t="e">
        <f t="shared" si="75"/>
        <v>#NUM!</v>
      </c>
      <c r="AW58" s="125" t="e">
        <f t="shared" si="76"/>
        <v>#NUM!</v>
      </c>
      <c r="AX58" s="125" t="e">
        <f t="shared" si="77"/>
        <v>#VALUE!</v>
      </c>
      <c r="AY58" s="125" t="e">
        <f t="shared" si="78"/>
        <v>#VALUE!</v>
      </c>
      <c r="AZ58" s="125" t="e">
        <f t="shared" si="79"/>
        <v>#VALUE!</v>
      </c>
      <c r="BA58" s="125" t="e">
        <f t="shared" si="80"/>
        <v>#NUM!</v>
      </c>
      <c r="BB58" s="125" t="e">
        <f t="shared" si="81"/>
        <v>#NUM!</v>
      </c>
      <c r="BC58" s="125" t="e">
        <f t="shared" si="82"/>
        <v>#NUM!</v>
      </c>
      <c r="BD58" s="125" t="e">
        <f t="shared" si="83"/>
        <v>#NUM!</v>
      </c>
      <c r="BE58" s="125" t="e">
        <f t="shared" si="84"/>
        <v>#NUM!</v>
      </c>
      <c r="BF58" s="125" t="e">
        <f t="shared" si="85"/>
        <v>#NUM!</v>
      </c>
      <c r="BG58" s="125" t="e">
        <f t="shared" si="86"/>
        <v>#VALUE!</v>
      </c>
      <c r="BH58" s="125" t="e">
        <f t="shared" si="87"/>
        <v>#VALUE!</v>
      </c>
      <c r="BI58" s="125" t="e">
        <f t="shared" si="88"/>
        <v>#VALUE!</v>
      </c>
      <c r="BJ58" s="125" t="e">
        <f t="shared" si="89"/>
        <v>#NUM!</v>
      </c>
      <c r="BK58" s="125" t="e">
        <f t="shared" si="90"/>
        <v>#NUM!</v>
      </c>
      <c r="BL58" s="125" t="e">
        <f t="shared" si="91"/>
        <v>#NUM!</v>
      </c>
      <c r="BM58" s="125" t="e">
        <f t="shared" si="92"/>
        <v>#NUM!</v>
      </c>
      <c r="BN58" s="125" t="e">
        <f t="shared" si="93"/>
        <v>#NUM!</v>
      </c>
      <c r="BO58" s="125" t="e">
        <f t="shared" si="94"/>
        <v>#NUM!</v>
      </c>
      <c r="BP58" s="125" t="e">
        <f t="shared" si="95"/>
        <v>#VALUE!</v>
      </c>
      <c r="BQ58" s="125" t="e">
        <f t="shared" si="96"/>
        <v>#VALUE!</v>
      </c>
      <c r="BR58" s="125" t="e">
        <f t="shared" si="97"/>
        <v>#VALUE!</v>
      </c>
      <c r="BT58" s="125" t="e">
        <f t="shared" si="98"/>
        <v>#VALUE!</v>
      </c>
      <c r="BU58" s="125" t="e">
        <f t="shared" si="99"/>
        <v>#VALUE!</v>
      </c>
      <c r="BW58" s="125" t="e">
        <f t="shared" si="100"/>
        <v>#VALUE!</v>
      </c>
      <c r="BX58" s="125" t="e">
        <f t="shared" si="101"/>
        <v>#VALUE!</v>
      </c>
      <c r="BZ58" s="125" t="e">
        <f t="shared" si="102"/>
        <v>#VALUE!</v>
      </c>
      <c r="CA58" s="125" t="e">
        <f t="shared" si="103"/>
        <v>#VALUE!</v>
      </c>
      <c r="CC58" s="125" t="e">
        <f t="shared" si="104"/>
        <v>#VALUE!</v>
      </c>
      <c r="CD58" s="125" t="e">
        <f t="shared" si="105"/>
        <v>#VALUE!</v>
      </c>
      <c r="CJ58" s="176" t="e">
        <f t="shared" ref="CJ58:CX73" si="107">CJ12-CJ11</f>
        <v>#VALUE!</v>
      </c>
      <c r="CK58" s="176" t="e">
        <f t="shared" si="107"/>
        <v>#VALUE!</v>
      </c>
      <c r="CL58" s="176" t="e">
        <f t="shared" si="107"/>
        <v>#VALUE!</v>
      </c>
      <c r="CM58" s="176" t="e">
        <f t="shared" si="107"/>
        <v>#VALUE!</v>
      </c>
      <c r="CN58" s="176" t="e">
        <f t="shared" si="107"/>
        <v>#VALUE!</v>
      </c>
      <c r="CO58" s="176" t="e">
        <f t="shared" si="107"/>
        <v>#VALUE!</v>
      </c>
      <c r="CP58" s="176" t="e">
        <f t="shared" si="107"/>
        <v>#VALUE!</v>
      </c>
      <c r="CQ58" s="176" t="e">
        <f t="shared" si="107"/>
        <v>#VALUE!</v>
      </c>
      <c r="CR58" s="176" t="e">
        <f t="shared" si="107"/>
        <v>#VALUE!</v>
      </c>
      <c r="CS58" s="176" t="e">
        <f t="shared" si="107"/>
        <v>#VALUE!</v>
      </c>
      <c r="CT58" s="176" t="e">
        <f t="shared" si="107"/>
        <v>#VALUE!</v>
      </c>
      <c r="CU58" s="176" t="e">
        <f t="shared" si="107"/>
        <v>#VALUE!</v>
      </c>
      <c r="CV58" s="176" t="e">
        <f t="shared" si="107"/>
        <v>#VALUE!</v>
      </c>
      <c r="CW58" s="176" t="e">
        <f t="shared" si="107"/>
        <v>#VALUE!</v>
      </c>
      <c r="CX58" s="176" t="e">
        <f t="shared" si="107"/>
        <v>#VALUE!</v>
      </c>
    </row>
    <row r="59" spans="1:114" s="125" customFormat="1" x14ac:dyDescent="0.35">
      <c r="A59" s="140">
        <v>2013</v>
      </c>
      <c r="M59" s="174"/>
      <c r="Q59" s="125" t="e">
        <f t="shared" si="44"/>
        <v>#NUM!</v>
      </c>
      <c r="R59" s="125" t="e">
        <f t="shared" si="45"/>
        <v>#NUM!</v>
      </c>
      <c r="S59" s="125" t="e">
        <f t="shared" si="46"/>
        <v>#NUM!</v>
      </c>
      <c r="T59" s="125" t="e">
        <f t="shared" si="47"/>
        <v>#NUM!</v>
      </c>
      <c r="U59" s="125" t="e">
        <f t="shared" si="48"/>
        <v>#NUM!</v>
      </c>
      <c r="V59" s="125" t="e">
        <f t="shared" si="49"/>
        <v>#NUM!</v>
      </c>
      <c r="W59" s="125" t="e">
        <f t="shared" si="50"/>
        <v>#VALUE!</v>
      </c>
      <c r="X59" s="125" t="e">
        <f t="shared" si="51"/>
        <v>#VALUE!</v>
      </c>
      <c r="Y59" s="125" t="e">
        <f t="shared" si="52"/>
        <v>#VALUE!</v>
      </c>
      <c r="Z59" s="125" t="e">
        <f t="shared" si="53"/>
        <v>#NUM!</v>
      </c>
      <c r="AA59" s="125" t="e">
        <f t="shared" si="54"/>
        <v>#NUM!</v>
      </c>
      <c r="AB59" s="125" t="e">
        <f t="shared" si="55"/>
        <v>#NUM!</v>
      </c>
      <c r="AC59" s="125" t="e">
        <f t="shared" si="56"/>
        <v>#NUM!</v>
      </c>
      <c r="AD59" s="125" t="e">
        <f t="shared" si="57"/>
        <v>#NUM!</v>
      </c>
      <c r="AE59" s="125" t="e">
        <f t="shared" si="58"/>
        <v>#NUM!</v>
      </c>
      <c r="AF59" s="125" t="e">
        <f t="shared" si="59"/>
        <v>#VALUE!</v>
      </c>
      <c r="AG59" s="125" t="e">
        <f t="shared" si="60"/>
        <v>#VALUE!</v>
      </c>
      <c r="AH59" s="125" t="e">
        <f t="shared" si="61"/>
        <v>#VALUE!</v>
      </c>
      <c r="AI59" s="125" t="e">
        <f t="shared" si="62"/>
        <v>#NUM!</v>
      </c>
      <c r="AJ59" s="125" t="e">
        <f t="shared" si="63"/>
        <v>#NUM!</v>
      </c>
      <c r="AK59" s="125" t="e">
        <f t="shared" si="64"/>
        <v>#NUM!</v>
      </c>
      <c r="AL59" s="125" t="e">
        <f t="shared" si="65"/>
        <v>#NUM!</v>
      </c>
      <c r="AM59" s="125" t="e">
        <f t="shared" si="66"/>
        <v>#NUM!</v>
      </c>
      <c r="AN59" s="125" t="e">
        <f t="shared" si="67"/>
        <v>#NUM!</v>
      </c>
      <c r="AO59" s="125" t="e">
        <f t="shared" si="68"/>
        <v>#VALUE!</v>
      </c>
      <c r="AP59" s="125" t="e">
        <f t="shared" si="69"/>
        <v>#VALUE!</v>
      </c>
      <c r="AQ59" s="125" t="e">
        <f t="shared" si="70"/>
        <v>#VALUE!</v>
      </c>
      <c r="AR59" s="125" t="e">
        <f t="shared" si="71"/>
        <v>#NUM!</v>
      </c>
      <c r="AS59" s="125" t="e">
        <f t="shared" si="72"/>
        <v>#NUM!</v>
      </c>
      <c r="AT59" s="125" t="e">
        <f t="shared" si="73"/>
        <v>#NUM!</v>
      </c>
      <c r="AU59" s="125" t="e">
        <f t="shared" si="74"/>
        <v>#NUM!</v>
      </c>
      <c r="AV59" s="125" t="e">
        <f t="shared" si="75"/>
        <v>#NUM!</v>
      </c>
      <c r="AW59" s="125" t="e">
        <f t="shared" si="76"/>
        <v>#NUM!</v>
      </c>
      <c r="AX59" s="125" t="e">
        <f t="shared" si="77"/>
        <v>#VALUE!</v>
      </c>
      <c r="AY59" s="125" t="e">
        <f t="shared" si="78"/>
        <v>#VALUE!</v>
      </c>
      <c r="AZ59" s="125" t="e">
        <f t="shared" si="79"/>
        <v>#VALUE!</v>
      </c>
      <c r="BA59" s="125" t="e">
        <f t="shared" si="80"/>
        <v>#NUM!</v>
      </c>
      <c r="BB59" s="125" t="e">
        <f t="shared" si="81"/>
        <v>#NUM!</v>
      </c>
      <c r="BC59" s="125" t="e">
        <f t="shared" si="82"/>
        <v>#NUM!</v>
      </c>
      <c r="BD59" s="125" t="e">
        <f t="shared" si="83"/>
        <v>#NUM!</v>
      </c>
      <c r="BE59" s="125" t="e">
        <f t="shared" si="84"/>
        <v>#NUM!</v>
      </c>
      <c r="BF59" s="125" t="e">
        <f t="shared" si="85"/>
        <v>#NUM!</v>
      </c>
      <c r="BG59" s="125" t="e">
        <f t="shared" si="86"/>
        <v>#VALUE!</v>
      </c>
      <c r="BH59" s="125" t="e">
        <f t="shared" si="87"/>
        <v>#VALUE!</v>
      </c>
      <c r="BI59" s="125" t="e">
        <f t="shared" si="88"/>
        <v>#VALUE!</v>
      </c>
      <c r="BJ59" s="125" t="e">
        <f t="shared" si="89"/>
        <v>#NUM!</v>
      </c>
      <c r="BK59" s="125" t="e">
        <f t="shared" si="90"/>
        <v>#NUM!</v>
      </c>
      <c r="BL59" s="125" t="e">
        <f t="shared" si="91"/>
        <v>#NUM!</v>
      </c>
      <c r="BM59" s="125" t="e">
        <f t="shared" si="92"/>
        <v>#NUM!</v>
      </c>
      <c r="BN59" s="125" t="e">
        <f t="shared" si="93"/>
        <v>#NUM!</v>
      </c>
      <c r="BO59" s="125" t="e">
        <f t="shared" si="94"/>
        <v>#NUM!</v>
      </c>
      <c r="BP59" s="125" t="e">
        <f t="shared" si="95"/>
        <v>#VALUE!</v>
      </c>
      <c r="BQ59" s="125" t="e">
        <f t="shared" si="96"/>
        <v>#VALUE!</v>
      </c>
      <c r="BR59" s="125" t="e">
        <f t="shared" si="97"/>
        <v>#VALUE!</v>
      </c>
      <c r="BT59" s="125" t="e">
        <f t="shared" si="98"/>
        <v>#VALUE!</v>
      </c>
      <c r="BU59" s="125" t="e">
        <f t="shared" si="99"/>
        <v>#VALUE!</v>
      </c>
      <c r="BW59" s="125" t="e">
        <f t="shared" si="100"/>
        <v>#VALUE!</v>
      </c>
      <c r="BX59" s="125" t="e">
        <f t="shared" si="101"/>
        <v>#VALUE!</v>
      </c>
      <c r="BZ59" s="125" t="e">
        <f t="shared" si="102"/>
        <v>#VALUE!</v>
      </c>
      <c r="CA59" s="125" t="e">
        <f t="shared" si="103"/>
        <v>#VALUE!</v>
      </c>
      <c r="CC59" s="125" t="e">
        <f t="shared" si="104"/>
        <v>#VALUE!</v>
      </c>
      <c r="CD59" s="125" t="e">
        <f t="shared" si="105"/>
        <v>#VALUE!</v>
      </c>
      <c r="CJ59" s="176" t="e">
        <f t="shared" si="107"/>
        <v>#VALUE!</v>
      </c>
      <c r="CK59" s="176" t="e">
        <f t="shared" si="107"/>
        <v>#VALUE!</v>
      </c>
      <c r="CL59" s="176" t="e">
        <f t="shared" si="107"/>
        <v>#VALUE!</v>
      </c>
      <c r="CM59" s="176" t="e">
        <f t="shared" si="107"/>
        <v>#VALUE!</v>
      </c>
      <c r="CN59" s="176" t="e">
        <f t="shared" si="107"/>
        <v>#VALUE!</v>
      </c>
      <c r="CO59" s="176" t="e">
        <f t="shared" si="107"/>
        <v>#VALUE!</v>
      </c>
      <c r="CP59" s="176" t="e">
        <f t="shared" si="107"/>
        <v>#VALUE!</v>
      </c>
      <c r="CQ59" s="176" t="e">
        <f t="shared" si="107"/>
        <v>#VALUE!</v>
      </c>
      <c r="CR59" s="176" t="e">
        <f t="shared" si="107"/>
        <v>#VALUE!</v>
      </c>
      <c r="CS59" s="176" t="e">
        <f t="shared" si="107"/>
        <v>#VALUE!</v>
      </c>
      <c r="CT59" s="176" t="e">
        <f t="shared" si="107"/>
        <v>#VALUE!</v>
      </c>
      <c r="CU59" s="176" t="e">
        <f t="shared" si="107"/>
        <v>#VALUE!</v>
      </c>
      <c r="CV59" s="176" t="e">
        <f t="shared" si="107"/>
        <v>#VALUE!</v>
      </c>
      <c r="CW59" s="176" t="e">
        <f t="shared" si="107"/>
        <v>#VALUE!</v>
      </c>
      <c r="CX59" s="176" t="e">
        <f t="shared" si="107"/>
        <v>#VALUE!</v>
      </c>
    </row>
    <row r="60" spans="1:114" s="125" customFormat="1" x14ac:dyDescent="0.35">
      <c r="A60" s="140">
        <v>2014</v>
      </c>
      <c r="M60" s="174"/>
      <c r="Q60" s="125" t="e">
        <f t="shared" si="44"/>
        <v>#NUM!</v>
      </c>
      <c r="R60" s="125" t="e">
        <f t="shared" si="45"/>
        <v>#NUM!</v>
      </c>
      <c r="S60" s="125" t="e">
        <f t="shared" si="46"/>
        <v>#NUM!</v>
      </c>
      <c r="T60" s="125" t="e">
        <f t="shared" si="47"/>
        <v>#NUM!</v>
      </c>
      <c r="U60" s="125" t="e">
        <f t="shared" si="48"/>
        <v>#NUM!</v>
      </c>
      <c r="V60" s="125" t="e">
        <f t="shared" si="49"/>
        <v>#NUM!</v>
      </c>
      <c r="W60" s="125" t="e">
        <f t="shared" si="50"/>
        <v>#VALUE!</v>
      </c>
      <c r="X60" s="125" t="e">
        <f t="shared" si="51"/>
        <v>#VALUE!</v>
      </c>
      <c r="Y60" s="125" t="e">
        <f t="shared" si="52"/>
        <v>#VALUE!</v>
      </c>
      <c r="Z60" s="125" t="e">
        <f t="shared" si="53"/>
        <v>#NUM!</v>
      </c>
      <c r="AA60" s="125" t="e">
        <f t="shared" si="54"/>
        <v>#NUM!</v>
      </c>
      <c r="AB60" s="125" t="e">
        <f t="shared" si="55"/>
        <v>#NUM!</v>
      </c>
      <c r="AC60" s="125" t="e">
        <f t="shared" si="56"/>
        <v>#NUM!</v>
      </c>
      <c r="AD60" s="125" t="e">
        <f t="shared" si="57"/>
        <v>#NUM!</v>
      </c>
      <c r="AE60" s="125" t="e">
        <f t="shared" si="58"/>
        <v>#NUM!</v>
      </c>
      <c r="AF60" s="125" t="e">
        <f t="shared" si="59"/>
        <v>#VALUE!</v>
      </c>
      <c r="AG60" s="125" t="e">
        <f t="shared" si="60"/>
        <v>#VALUE!</v>
      </c>
      <c r="AH60" s="125" t="e">
        <f t="shared" si="61"/>
        <v>#VALUE!</v>
      </c>
      <c r="AI60" s="125" t="e">
        <f t="shared" si="62"/>
        <v>#NUM!</v>
      </c>
      <c r="AJ60" s="125" t="e">
        <f t="shared" si="63"/>
        <v>#NUM!</v>
      </c>
      <c r="AK60" s="125" t="e">
        <f t="shared" si="64"/>
        <v>#NUM!</v>
      </c>
      <c r="AL60" s="125" t="e">
        <f t="shared" si="65"/>
        <v>#NUM!</v>
      </c>
      <c r="AM60" s="125" t="e">
        <f t="shared" si="66"/>
        <v>#NUM!</v>
      </c>
      <c r="AN60" s="125" t="e">
        <f t="shared" si="67"/>
        <v>#NUM!</v>
      </c>
      <c r="AO60" s="125" t="e">
        <f t="shared" si="68"/>
        <v>#VALUE!</v>
      </c>
      <c r="AP60" s="125" t="e">
        <f t="shared" si="69"/>
        <v>#VALUE!</v>
      </c>
      <c r="AQ60" s="125" t="e">
        <f t="shared" si="70"/>
        <v>#VALUE!</v>
      </c>
      <c r="AR60" s="125" t="e">
        <f t="shared" si="71"/>
        <v>#NUM!</v>
      </c>
      <c r="AS60" s="125" t="e">
        <f t="shared" si="72"/>
        <v>#NUM!</v>
      </c>
      <c r="AT60" s="125" t="e">
        <f t="shared" si="73"/>
        <v>#NUM!</v>
      </c>
      <c r="AU60" s="125" t="e">
        <f t="shared" si="74"/>
        <v>#NUM!</v>
      </c>
      <c r="AV60" s="125" t="e">
        <f t="shared" si="75"/>
        <v>#NUM!</v>
      </c>
      <c r="AW60" s="125" t="e">
        <f t="shared" si="76"/>
        <v>#NUM!</v>
      </c>
      <c r="AX60" s="125" t="e">
        <f t="shared" si="77"/>
        <v>#VALUE!</v>
      </c>
      <c r="AY60" s="125" t="e">
        <f t="shared" si="78"/>
        <v>#VALUE!</v>
      </c>
      <c r="AZ60" s="125" t="e">
        <f t="shared" si="79"/>
        <v>#VALUE!</v>
      </c>
      <c r="BA60" s="125" t="e">
        <f t="shared" si="80"/>
        <v>#NUM!</v>
      </c>
      <c r="BB60" s="125" t="e">
        <f t="shared" si="81"/>
        <v>#NUM!</v>
      </c>
      <c r="BC60" s="125" t="e">
        <f t="shared" si="82"/>
        <v>#NUM!</v>
      </c>
      <c r="BD60" s="125" t="e">
        <f t="shared" si="83"/>
        <v>#NUM!</v>
      </c>
      <c r="BE60" s="125" t="e">
        <f t="shared" si="84"/>
        <v>#NUM!</v>
      </c>
      <c r="BF60" s="125" t="e">
        <f t="shared" si="85"/>
        <v>#NUM!</v>
      </c>
      <c r="BG60" s="125" t="e">
        <f t="shared" si="86"/>
        <v>#VALUE!</v>
      </c>
      <c r="BH60" s="125" t="e">
        <f t="shared" si="87"/>
        <v>#VALUE!</v>
      </c>
      <c r="BI60" s="125" t="e">
        <f t="shared" si="88"/>
        <v>#VALUE!</v>
      </c>
      <c r="BJ60" s="125" t="e">
        <f t="shared" si="89"/>
        <v>#NUM!</v>
      </c>
      <c r="BK60" s="125" t="e">
        <f t="shared" si="90"/>
        <v>#NUM!</v>
      </c>
      <c r="BL60" s="125" t="e">
        <f t="shared" si="91"/>
        <v>#NUM!</v>
      </c>
      <c r="BM60" s="125" t="e">
        <f t="shared" si="92"/>
        <v>#NUM!</v>
      </c>
      <c r="BN60" s="125" t="e">
        <f t="shared" si="93"/>
        <v>#NUM!</v>
      </c>
      <c r="BO60" s="125" t="e">
        <f t="shared" si="94"/>
        <v>#NUM!</v>
      </c>
      <c r="BP60" s="125" t="e">
        <f t="shared" si="95"/>
        <v>#VALUE!</v>
      </c>
      <c r="BQ60" s="125" t="e">
        <f t="shared" si="96"/>
        <v>#VALUE!</v>
      </c>
      <c r="BR60" s="125" t="e">
        <f t="shared" si="97"/>
        <v>#VALUE!</v>
      </c>
      <c r="BT60" s="125" t="e">
        <f t="shared" si="98"/>
        <v>#VALUE!</v>
      </c>
      <c r="BU60" s="125" t="e">
        <f t="shared" si="99"/>
        <v>#VALUE!</v>
      </c>
      <c r="BW60" s="125" t="e">
        <f t="shared" si="100"/>
        <v>#VALUE!</v>
      </c>
      <c r="BX60" s="125" t="e">
        <f t="shared" si="101"/>
        <v>#VALUE!</v>
      </c>
      <c r="BZ60" s="125" t="e">
        <f t="shared" si="102"/>
        <v>#VALUE!</v>
      </c>
      <c r="CA60" s="125" t="e">
        <f t="shared" si="103"/>
        <v>#VALUE!</v>
      </c>
      <c r="CC60" s="125" t="e">
        <f t="shared" si="104"/>
        <v>#VALUE!</v>
      </c>
      <c r="CD60" s="125" t="e">
        <f t="shared" si="105"/>
        <v>#VALUE!</v>
      </c>
      <c r="CJ60" s="176" t="e">
        <f t="shared" si="107"/>
        <v>#VALUE!</v>
      </c>
      <c r="CK60" s="176" t="e">
        <f t="shared" si="107"/>
        <v>#VALUE!</v>
      </c>
      <c r="CL60" s="176" t="e">
        <f t="shared" si="107"/>
        <v>#VALUE!</v>
      </c>
      <c r="CM60" s="176" t="e">
        <f t="shared" si="107"/>
        <v>#VALUE!</v>
      </c>
      <c r="CN60" s="176" t="e">
        <f t="shared" si="107"/>
        <v>#VALUE!</v>
      </c>
      <c r="CO60" s="176" t="e">
        <f t="shared" si="107"/>
        <v>#VALUE!</v>
      </c>
      <c r="CP60" s="176" t="e">
        <f t="shared" si="107"/>
        <v>#VALUE!</v>
      </c>
      <c r="CQ60" s="176" t="e">
        <f t="shared" si="107"/>
        <v>#VALUE!</v>
      </c>
      <c r="CR60" s="176" t="e">
        <f t="shared" si="107"/>
        <v>#VALUE!</v>
      </c>
      <c r="CS60" s="176" t="e">
        <f t="shared" si="107"/>
        <v>#VALUE!</v>
      </c>
      <c r="CT60" s="176" t="e">
        <f t="shared" si="107"/>
        <v>#VALUE!</v>
      </c>
      <c r="CU60" s="176" t="e">
        <f t="shared" si="107"/>
        <v>#VALUE!</v>
      </c>
      <c r="CV60" s="176" t="e">
        <f t="shared" si="107"/>
        <v>#VALUE!</v>
      </c>
      <c r="CW60" s="176" t="e">
        <f t="shared" si="107"/>
        <v>#VALUE!</v>
      </c>
      <c r="CX60" s="176" t="e">
        <f t="shared" si="107"/>
        <v>#VALUE!</v>
      </c>
    </row>
    <row r="61" spans="1:114" s="125" customFormat="1" x14ac:dyDescent="0.35">
      <c r="A61" s="140">
        <v>2015</v>
      </c>
      <c r="M61" s="174"/>
      <c r="Q61" s="125" t="e">
        <f t="shared" si="44"/>
        <v>#NUM!</v>
      </c>
      <c r="R61" s="125" t="e">
        <f t="shared" si="45"/>
        <v>#NUM!</v>
      </c>
      <c r="S61" s="125" t="e">
        <f t="shared" si="46"/>
        <v>#NUM!</v>
      </c>
      <c r="T61" s="125" t="e">
        <f t="shared" si="47"/>
        <v>#NUM!</v>
      </c>
      <c r="U61" s="125" t="e">
        <f t="shared" si="48"/>
        <v>#NUM!</v>
      </c>
      <c r="V61" s="125" t="e">
        <f t="shared" si="49"/>
        <v>#NUM!</v>
      </c>
      <c r="W61" s="125" t="e">
        <f t="shared" si="50"/>
        <v>#VALUE!</v>
      </c>
      <c r="X61" s="125" t="e">
        <f t="shared" si="51"/>
        <v>#VALUE!</v>
      </c>
      <c r="Y61" s="125" t="e">
        <f t="shared" si="52"/>
        <v>#VALUE!</v>
      </c>
      <c r="Z61" s="125" t="e">
        <f t="shared" si="53"/>
        <v>#NUM!</v>
      </c>
      <c r="AA61" s="125" t="e">
        <f t="shared" si="54"/>
        <v>#NUM!</v>
      </c>
      <c r="AB61" s="125" t="e">
        <f t="shared" si="55"/>
        <v>#NUM!</v>
      </c>
      <c r="AC61" s="125" t="e">
        <f t="shared" si="56"/>
        <v>#NUM!</v>
      </c>
      <c r="AD61" s="125" t="e">
        <f t="shared" si="57"/>
        <v>#NUM!</v>
      </c>
      <c r="AE61" s="125" t="e">
        <f t="shared" si="58"/>
        <v>#NUM!</v>
      </c>
      <c r="AF61" s="125" t="e">
        <f t="shared" si="59"/>
        <v>#VALUE!</v>
      </c>
      <c r="AG61" s="125" t="e">
        <f t="shared" si="60"/>
        <v>#VALUE!</v>
      </c>
      <c r="AH61" s="125" t="e">
        <f t="shared" si="61"/>
        <v>#VALUE!</v>
      </c>
      <c r="AI61" s="125" t="e">
        <f t="shared" si="62"/>
        <v>#NUM!</v>
      </c>
      <c r="AJ61" s="125" t="e">
        <f t="shared" si="63"/>
        <v>#NUM!</v>
      </c>
      <c r="AK61" s="125" t="e">
        <f t="shared" si="64"/>
        <v>#NUM!</v>
      </c>
      <c r="AL61" s="125" t="e">
        <f t="shared" si="65"/>
        <v>#NUM!</v>
      </c>
      <c r="AM61" s="125" t="e">
        <f t="shared" si="66"/>
        <v>#NUM!</v>
      </c>
      <c r="AN61" s="125" t="e">
        <f t="shared" si="67"/>
        <v>#NUM!</v>
      </c>
      <c r="AO61" s="125" t="e">
        <f t="shared" si="68"/>
        <v>#VALUE!</v>
      </c>
      <c r="AP61" s="125" t="e">
        <f t="shared" si="69"/>
        <v>#VALUE!</v>
      </c>
      <c r="AQ61" s="125" t="e">
        <f t="shared" si="70"/>
        <v>#VALUE!</v>
      </c>
      <c r="AR61" s="125" t="e">
        <f t="shared" si="71"/>
        <v>#NUM!</v>
      </c>
      <c r="AS61" s="125" t="e">
        <f t="shared" si="72"/>
        <v>#NUM!</v>
      </c>
      <c r="AT61" s="125" t="e">
        <f t="shared" si="73"/>
        <v>#NUM!</v>
      </c>
      <c r="AU61" s="125" t="e">
        <f t="shared" si="74"/>
        <v>#NUM!</v>
      </c>
      <c r="AV61" s="125" t="e">
        <f t="shared" si="75"/>
        <v>#NUM!</v>
      </c>
      <c r="AW61" s="125" t="e">
        <f t="shared" si="76"/>
        <v>#NUM!</v>
      </c>
      <c r="AX61" s="125" t="e">
        <f t="shared" si="77"/>
        <v>#VALUE!</v>
      </c>
      <c r="AY61" s="125" t="e">
        <f t="shared" si="78"/>
        <v>#VALUE!</v>
      </c>
      <c r="AZ61" s="125" t="e">
        <f t="shared" si="79"/>
        <v>#VALUE!</v>
      </c>
      <c r="BA61" s="125" t="e">
        <f t="shared" si="80"/>
        <v>#NUM!</v>
      </c>
      <c r="BB61" s="125" t="e">
        <f t="shared" si="81"/>
        <v>#NUM!</v>
      </c>
      <c r="BC61" s="125" t="e">
        <f t="shared" si="82"/>
        <v>#NUM!</v>
      </c>
      <c r="BD61" s="125" t="e">
        <f t="shared" si="83"/>
        <v>#NUM!</v>
      </c>
      <c r="BE61" s="125" t="e">
        <f t="shared" si="84"/>
        <v>#NUM!</v>
      </c>
      <c r="BF61" s="125" t="e">
        <f t="shared" si="85"/>
        <v>#NUM!</v>
      </c>
      <c r="BG61" s="125" t="e">
        <f t="shared" si="86"/>
        <v>#VALUE!</v>
      </c>
      <c r="BH61" s="125" t="e">
        <f t="shared" si="87"/>
        <v>#VALUE!</v>
      </c>
      <c r="BI61" s="125" t="e">
        <f t="shared" si="88"/>
        <v>#VALUE!</v>
      </c>
      <c r="BJ61" s="125" t="e">
        <f t="shared" si="89"/>
        <v>#NUM!</v>
      </c>
      <c r="BK61" s="125" t="e">
        <f t="shared" si="90"/>
        <v>#NUM!</v>
      </c>
      <c r="BL61" s="125" t="e">
        <f t="shared" si="91"/>
        <v>#NUM!</v>
      </c>
      <c r="BM61" s="125" t="e">
        <f t="shared" si="92"/>
        <v>#NUM!</v>
      </c>
      <c r="BN61" s="125" t="e">
        <f t="shared" si="93"/>
        <v>#NUM!</v>
      </c>
      <c r="BO61" s="125" t="e">
        <f t="shared" si="94"/>
        <v>#NUM!</v>
      </c>
      <c r="BP61" s="125" t="e">
        <f t="shared" si="95"/>
        <v>#VALUE!</v>
      </c>
      <c r="BQ61" s="125" t="e">
        <f t="shared" si="96"/>
        <v>#VALUE!</v>
      </c>
      <c r="BR61" s="125" t="e">
        <f t="shared" si="97"/>
        <v>#VALUE!</v>
      </c>
      <c r="BT61" s="125" t="e">
        <f t="shared" si="98"/>
        <v>#VALUE!</v>
      </c>
      <c r="BU61" s="125" t="e">
        <f t="shared" si="99"/>
        <v>#VALUE!</v>
      </c>
      <c r="BW61" s="125" t="e">
        <f t="shared" si="100"/>
        <v>#VALUE!</v>
      </c>
      <c r="BX61" s="125" t="e">
        <f t="shared" si="101"/>
        <v>#VALUE!</v>
      </c>
      <c r="BZ61" s="125" t="e">
        <f t="shared" si="102"/>
        <v>#VALUE!</v>
      </c>
      <c r="CA61" s="125" t="e">
        <f t="shared" si="103"/>
        <v>#VALUE!</v>
      </c>
      <c r="CC61" s="125" t="e">
        <f t="shared" si="104"/>
        <v>#VALUE!</v>
      </c>
      <c r="CD61" s="125" t="e">
        <f t="shared" si="105"/>
        <v>#VALUE!</v>
      </c>
      <c r="CJ61" s="176" t="e">
        <f t="shared" si="107"/>
        <v>#VALUE!</v>
      </c>
      <c r="CK61" s="176" t="e">
        <f t="shared" si="107"/>
        <v>#VALUE!</v>
      </c>
      <c r="CL61" s="176" t="e">
        <f t="shared" si="107"/>
        <v>#VALUE!</v>
      </c>
      <c r="CM61" s="176" t="e">
        <f t="shared" si="107"/>
        <v>#VALUE!</v>
      </c>
      <c r="CN61" s="176" t="e">
        <f t="shared" si="107"/>
        <v>#VALUE!</v>
      </c>
      <c r="CO61" s="176" t="e">
        <f t="shared" si="107"/>
        <v>#VALUE!</v>
      </c>
      <c r="CP61" s="176" t="e">
        <f t="shared" si="107"/>
        <v>#VALUE!</v>
      </c>
      <c r="CQ61" s="176" t="e">
        <f t="shared" si="107"/>
        <v>#VALUE!</v>
      </c>
      <c r="CR61" s="176" t="e">
        <f t="shared" si="107"/>
        <v>#VALUE!</v>
      </c>
      <c r="CS61" s="176" t="e">
        <f t="shared" si="107"/>
        <v>#VALUE!</v>
      </c>
      <c r="CT61" s="176" t="e">
        <f t="shared" si="107"/>
        <v>#VALUE!</v>
      </c>
      <c r="CU61" s="176" t="e">
        <f t="shared" si="107"/>
        <v>#VALUE!</v>
      </c>
      <c r="CV61" s="176" t="e">
        <f t="shared" si="107"/>
        <v>#VALUE!</v>
      </c>
      <c r="CW61" s="176" t="e">
        <f t="shared" si="107"/>
        <v>#VALUE!</v>
      </c>
      <c r="CX61" s="176" t="e">
        <f t="shared" si="107"/>
        <v>#VALUE!</v>
      </c>
    </row>
    <row r="62" spans="1:114" s="125" customFormat="1" x14ac:dyDescent="0.35">
      <c r="A62" s="140">
        <v>2016</v>
      </c>
      <c r="M62" s="174"/>
      <c r="Q62" s="125" t="e">
        <f t="shared" si="44"/>
        <v>#NUM!</v>
      </c>
      <c r="R62" s="125" t="e">
        <f t="shared" si="45"/>
        <v>#NUM!</v>
      </c>
      <c r="S62" s="125" t="e">
        <f t="shared" si="46"/>
        <v>#NUM!</v>
      </c>
      <c r="T62" s="125" t="e">
        <f t="shared" si="47"/>
        <v>#NUM!</v>
      </c>
      <c r="U62" s="125" t="e">
        <f t="shared" si="48"/>
        <v>#NUM!</v>
      </c>
      <c r="V62" s="125" t="e">
        <f t="shared" si="49"/>
        <v>#NUM!</v>
      </c>
      <c r="W62" s="125" t="e">
        <f t="shared" si="50"/>
        <v>#VALUE!</v>
      </c>
      <c r="X62" s="125" t="e">
        <f t="shared" si="51"/>
        <v>#VALUE!</v>
      </c>
      <c r="Y62" s="125" t="e">
        <f t="shared" si="52"/>
        <v>#VALUE!</v>
      </c>
      <c r="Z62" s="125" t="e">
        <f t="shared" si="53"/>
        <v>#NUM!</v>
      </c>
      <c r="AA62" s="125" t="e">
        <f t="shared" si="54"/>
        <v>#NUM!</v>
      </c>
      <c r="AB62" s="125" t="e">
        <f t="shared" si="55"/>
        <v>#NUM!</v>
      </c>
      <c r="AC62" s="125" t="e">
        <f t="shared" si="56"/>
        <v>#NUM!</v>
      </c>
      <c r="AD62" s="125" t="e">
        <f t="shared" si="57"/>
        <v>#NUM!</v>
      </c>
      <c r="AE62" s="125" t="e">
        <f t="shared" si="58"/>
        <v>#NUM!</v>
      </c>
      <c r="AF62" s="125" t="e">
        <f t="shared" si="59"/>
        <v>#VALUE!</v>
      </c>
      <c r="AG62" s="125" t="e">
        <f t="shared" si="60"/>
        <v>#VALUE!</v>
      </c>
      <c r="AH62" s="125" t="e">
        <f t="shared" si="61"/>
        <v>#VALUE!</v>
      </c>
      <c r="AI62" s="125" t="e">
        <f t="shared" si="62"/>
        <v>#NUM!</v>
      </c>
      <c r="AJ62" s="125" t="e">
        <f t="shared" si="63"/>
        <v>#NUM!</v>
      </c>
      <c r="AK62" s="125" t="e">
        <f t="shared" si="64"/>
        <v>#NUM!</v>
      </c>
      <c r="AL62" s="125" t="e">
        <f t="shared" si="65"/>
        <v>#NUM!</v>
      </c>
      <c r="AM62" s="125" t="e">
        <f t="shared" si="66"/>
        <v>#NUM!</v>
      </c>
      <c r="AN62" s="125" t="e">
        <f t="shared" si="67"/>
        <v>#NUM!</v>
      </c>
      <c r="AO62" s="125" t="e">
        <f t="shared" si="68"/>
        <v>#VALUE!</v>
      </c>
      <c r="AP62" s="125" t="e">
        <f t="shared" si="69"/>
        <v>#VALUE!</v>
      </c>
      <c r="AQ62" s="125" t="e">
        <f t="shared" si="70"/>
        <v>#VALUE!</v>
      </c>
      <c r="AR62" s="125" t="e">
        <f t="shared" si="71"/>
        <v>#NUM!</v>
      </c>
      <c r="AS62" s="125" t="e">
        <f t="shared" si="72"/>
        <v>#NUM!</v>
      </c>
      <c r="AT62" s="125" t="e">
        <f t="shared" si="73"/>
        <v>#NUM!</v>
      </c>
      <c r="AU62" s="125" t="e">
        <f t="shared" si="74"/>
        <v>#NUM!</v>
      </c>
      <c r="AV62" s="125" t="e">
        <f t="shared" si="75"/>
        <v>#NUM!</v>
      </c>
      <c r="AW62" s="125" t="e">
        <f t="shared" si="76"/>
        <v>#NUM!</v>
      </c>
      <c r="AX62" s="125" t="e">
        <f t="shared" si="77"/>
        <v>#VALUE!</v>
      </c>
      <c r="AY62" s="125" t="e">
        <f t="shared" si="78"/>
        <v>#VALUE!</v>
      </c>
      <c r="AZ62" s="125" t="e">
        <f t="shared" si="79"/>
        <v>#VALUE!</v>
      </c>
      <c r="BA62" s="125" t="e">
        <f t="shared" si="80"/>
        <v>#NUM!</v>
      </c>
      <c r="BB62" s="125" t="e">
        <f t="shared" si="81"/>
        <v>#NUM!</v>
      </c>
      <c r="BC62" s="125" t="e">
        <f t="shared" si="82"/>
        <v>#NUM!</v>
      </c>
      <c r="BD62" s="125" t="e">
        <f t="shared" si="83"/>
        <v>#NUM!</v>
      </c>
      <c r="BE62" s="125" t="e">
        <f t="shared" si="84"/>
        <v>#NUM!</v>
      </c>
      <c r="BF62" s="125" t="e">
        <f t="shared" si="85"/>
        <v>#NUM!</v>
      </c>
      <c r="BG62" s="125" t="e">
        <f t="shared" si="86"/>
        <v>#VALUE!</v>
      </c>
      <c r="BH62" s="125" t="e">
        <f t="shared" si="87"/>
        <v>#VALUE!</v>
      </c>
      <c r="BI62" s="125" t="e">
        <f t="shared" si="88"/>
        <v>#VALUE!</v>
      </c>
      <c r="BJ62" s="125" t="e">
        <f t="shared" si="89"/>
        <v>#NUM!</v>
      </c>
      <c r="BK62" s="125" t="e">
        <f t="shared" si="90"/>
        <v>#NUM!</v>
      </c>
      <c r="BL62" s="125" t="e">
        <f t="shared" si="91"/>
        <v>#NUM!</v>
      </c>
      <c r="BM62" s="125" t="e">
        <f t="shared" si="92"/>
        <v>#NUM!</v>
      </c>
      <c r="BN62" s="125" t="e">
        <f t="shared" si="93"/>
        <v>#NUM!</v>
      </c>
      <c r="BO62" s="125" t="e">
        <f t="shared" si="94"/>
        <v>#NUM!</v>
      </c>
      <c r="BP62" s="125" t="e">
        <f t="shared" si="95"/>
        <v>#VALUE!</v>
      </c>
      <c r="BQ62" s="125" t="e">
        <f t="shared" si="96"/>
        <v>#VALUE!</v>
      </c>
      <c r="BR62" s="125" t="e">
        <f t="shared" si="97"/>
        <v>#VALUE!</v>
      </c>
      <c r="BT62" s="125" t="e">
        <f t="shared" si="98"/>
        <v>#VALUE!</v>
      </c>
      <c r="BU62" s="125" t="e">
        <f t="shared" si="99"/>
        <v>#VALUE!</v>
      </c>
      <c r="BW62" s="125" t="e">
        <f t="shared" si="100"/>
        <v>#VALUE!</v>
      </c>
      <c r="BX62" s="125" t="e">
        <f t="shared" si="101"/>
        <v>#VALUE!</v>
      </c>
      <c r="BZ62" s="125" t="e">
        <f t="shared" si="102"/>
        <v>#VALUE!</v>
      </c>
      <c r="CA62" s="125" t="e">
        <f t="shared" si="103"/>
        <v>#VALUE!</v>
      </c>
      <c r="CC62" s="125" t="e">
        <f t="shared" si="104"/>
        <v>#VALUE!</v>
      </c>
      <c r="CD62" s="125" t="e">
        <f t="shared" si="105"/>
        <v>#VALUE!</v>
      </c>
      <c r="CJ62" s="176" t="e">
        <f t="shared" si="107"/>
        <v>#VALUE!</v>
      </c>
      <c r="CK62" s="176" t="e">
        <f t="shared" si="107"/>
        <v>#VALUE!</v>
      </c>
      <c r="CL62" s="176" t="e">
        <f t="shared" si="107"/>
        <v>#VALUE!</v>
      </c>
      <c r="CM62" s="176" t="e">
        <f t="shared" si="107"/>
        <v>#VALUE!</v>
      </c>
      <c r="CN62" s="176" t="e">
        <f t="shared" si="107"/>
        <v>#VALUE!</v>
      </c>
      <c r="CO62" s="176" t="e">
        <f t="shared" si="107"/>
        <v>#VALUE!</v>
      </c>
      <c r="CP62" s="176" t="e">
        <f t="shared" si="107"/>
        <v>#VALUE!</v>
      </c>
      <c r="CQ62" s="176" t="e">
        <f t="shared" si="107"/>
        <v>#VALUE!</v>
      </c>
      <c r="CR62" s="176" t="e">
        <f t="shared" si="107"/>
        <v>#VALUE!</v>
      </c>
      <c r="CS62" s="176" t="e">
        <f t="shared" si="107"/>
        <v>#VALUE!</v>
      </c>
      <c r="CT62" s="176" t="e">
        <f t="shared" si="107"/>
        <v>#VALUE!</v>
      </c>
      <c r="CU62" s="176" t="e">
        <f t="shared" si="107"/>
        <v>#VALUE!</v>
      </c>
      <c r="CV62" s="176" t="e">
        <f t="shared" si="107"/>
        <v>#VALUE!</v>
      </c>
      <c r="CW62" s="176" t="e">
        <f t="shared" si="107"/>
        <v>#VALUE!</v>
      </c>
      <c r="CX62" s="176" t="e">
        <f t="shared" si="107"/>
        <v>#VALUE!</v>
      </c>
    </row>
    <row r="63" spans="1:114" s="125" customFormat="1" x14ac:dyDescent="0.35">
      <c r="A63" s="140">
        <v>2017</v>
      </c>
      <c r="M63" s="174"/>
      <c r="Q63" s="125" t="e">
        <f t="shared" si="44"/>
        <v>#NUM!</v>
      </c>
      <c r="R63" s="125" t="e">
        <f t="shared" si="45"/>
        <v>#NUM!</v>
      </c>
      <c r="S63" s="125" t="e">
        <f t="shared" si="46"/>
        <v>#NUM!</v>
      </c>
      <c r="T63" s="125" t="e">
        <f t="shared" si="47"/>
        <v>#NUM!</v>
      </c>
      <c r="U63" s="125" t="e">
        <f t="shared" si="48"/>
        <v>#NUM!</v>
      </c>
      <c r="V63" s="125" t="e">
        <f t="shared" si="49"/>
        <v>#NUM!</v>
      </c>
      <c r="W63" s="125" t="e">
        <f t="shared" si="50"/>
        <v>#VALUE!</v>
      </c>
      <c r="X63" s="125" t="e">
        <f t="shared" si="51"/>
        <v>#VALUE!</v>
      </c>
      <c r="Y63" s="125" t="e">
        <f t="shared" si="52"/>
        <v>#VALUE!</v>
      </c>
      <c r="Z63" s="125" t="e">
        <f t="shared" si="53"/>
        <v>#NUM!</v>
      </c>
      <c r="AA63" s="125" t="e">
        <f t="shared" si="54"/>
        <v>#NUM!</v>
      </c>
      <c r="AB63" s="125" t="e">
        <f t="shared" si="55"/>
        <v>#NUM!</v>
      </c>
      <c r="AC63" s="125" t="e">
        <f t="shared" si="56"/>
        <v>#NUM!</v>
      </c>
      <c r="AD63" s="125" t="e">
        <f t="shared" si="57"/>
        <v>#NUM!</v>
      </c>
      <c r="AE63" s="125" t="e">
        <f t="shared" si="58"/>
        <v>#NUM!</v>
      </c>
      <c r="AF63" s="125" t="e">
        <f t="shared" si="59"/>
        <v>#VALUE!</v>
      </c>
      <c r="AG63" s="125" t="e">
        <f t="shared" si="60"/>
        <v>#VALUE!</v>
      </c>
      <c r="AH63" s="125" t="e">
        <f t="shared" si="61"/>
        <v>#VALUE!</v>
      </c>
      <c r="AI63" s="125" t="e">
        <f t="shared" si="62"/>
        <v>#NUM!</v>
      </c>
      <c r="AJ63" s="125" t="e">
        <f t="shared" si="63"/>
        <v>#NUM!</v>
      </c>
      <c r="AK63" s="125" t="e">
        <f t="shared" si="64"/>
        <v>#NUM!</v>
      </c>
      <c r="AL63" s="125" t="e">
        <f t="shared" si="65"/>
        <v>#NUM!</v>
      </c>
      <c r="AM63" s="125" t="e">
        <f t="shared" si="66"/>
        <v>#NUM!</v>
      </c>
      <c r="AN63" s="125" t="e">
        <f t="shared" si="67"/>
        <v>#NUM!</v>
      </c>
      <c r="AO63" s="125" t="e">
        <f t="shared" si="68"/>
        <v>#VALUE!</v>
      </c>
      <c r="AP63" s="125" t="e">
        <f t="shared" si="69"/>
        <v>#VALUE!</v>
      </c>
      <c r="AQ63" s="125" t="e">
        <f t="shared" si="70"/>
        <v>#VALUE!</v>
      </c>
      <c r="AR63" s="125" t="e">
        <f t="shared" si="71"/>
        <v>#NUM!</v>
      </c>
      <c r="AS63" s="125" t="e">
        <f t="shared" si="72"/>
        <v>#NUM!</v>
      </c>
      <c r="AT63" s="125" t="e">
        <f t="shared" si="73"/>
        <v>#NUM!</v>
      </c>
      <c r="AU63" s="125" t="e">
        <f t="shared" si="74"/>
        <v>#NUM!</v>
      </c>
      <c r="AV63" s="125" t="e">
        <f t="shared" si="75"/>
        <v>#NUM!</v>
      </c>
      <c r="AW63" s="125" t="e">
        <f t="shared" si="76"/>
        <v>#NUM!</v>
      </c>
      <c r="AX63" s="125" t="e">
        <f t="shared" si="77"/>
        <v>#VALUE!</v>
      </c>
      <c r="AY63" s="125" t="e">
        <f t="shared" si="78"/>
        <v>#VALUE!</v>
      </c>
      <c r="AZ63" s="125" t="e">
        <f t="shared" si="79"/>
        <v>#VALUE!</v>
      </c>
      <c r="BA63" s="125" t="e">
        <f t="shared" si="80"/>
        <v>#NUM!</v>
      </c>
      <c r="BB63" s="125" t="e">
        <f t="shared" si="81"/>
        <v>#NUM!</v>
      </c>
      <c r="BC63" s="125" t="e">
        <f t="shared" si="82"/>
        <v>#NUM!</v>
      </c>
      <c r="BD63" s="125" t="e">
        <f t="shared" si="83"/>
        <v>#NUM!</v>
      </c>
      <c r="BE63" s="125" t="e">
        <f t="shared" si="84"/>
        <v>#NUM!</v>
      </c>
      <c r="BF63" s="125" t="e">
        <f t="shared" si="85"/>
        <v>#NUM!</v>
      </c>
      <c r="BG63" s="125" t="e">
        <f t="shared" si="86"/>
        <v>#VALUE!</v>
      </c>
      <c r="BH63" s="125" t="e">
        <f t="shared" si="87"/>
        <v>#VALUE!</v>
      </c>
      <c r="BI63" s="125" t="e">
        <f t="shared" si="88"/>
        <v>#VALUE!</v>
      </c>
      <c r="BJ63" s="125" t="e">
        <f t="shared" si="89"/>
        <v>#NUM!</v>
      </c>
      <c r="BK63" s="125" t="e">
        <f t="shared" si="90"/>
        <v>#NUM!</v>
      </c>
      <c r="BL63" s="125" t="e">
        <f t="shared" si="91"/>
        <v>#NUM!</v>
      </c>
      <c r="BM63" s="125" t="e">
        <f t="shared" si="92"/>
        <v>#NUM!</v>
      </c>
      <c r="BN63" s="125" t="e">
        <f t="shared" si="93"/>
        <v>#NUM!</v>
      </c>
      <c r="BO63" s="125" t="e">
        <f t="shared" si="94"/>
        <v>#NUM!</v>
      </c>
      <c r="BP63" s="125" t="e">
        <f t="shared" si="95"/>
        <v>#VALUE!</v>
      </c>
      <c r="BQ63" s="125" t="e">
        <f t="shared" si="96"/>
        <v>#VALUE!</v>
      </c>
      <c r="BR63" s="125" t="e">
        <f t="shared" si="97"/>
        <v>#VALUE!</v>
      </c>
      <c r="BT63" s="125" t="e">
        <f t="shared" si="98"/>
        <v>#VALUE!</v>
      </c>
      <c r="BU63" s="125" t="e">
        <f t="shared" si="99"/>
        <v>#VALUE!</v>
      </c>
      <c r="BW63" s="125" t="e">
        <f t="shared" si="100"/>
        <v>#VALUE!</v>
      </c>
      <c r="BX63" s="125" t="e">
        <f t="shared" si="101"/>
        <v>#VALUE!</v>
      </c>
      <c r="BZ63" s="125" t="e">
        <f t="shared" si="102"/>
        <v>#VALUE!</v>
      </c>
      <c r="CA63" s="125" t="e">
        <f t="shared" si="103"/>
        <v>#VALUE!</v>
      </c>
      <c r="CC63" s="125" t="e">
        <f t="shared" si="104"/>
        <v>#VALUE!</v>
      </c>
      <c r="CD63" s="125" t="e">
        <f t="shared" si="105"/>
        <v>#VALUE!</v>
      </c>
      <c r="CJ63" s="176" t="e">
        <f t="shared" si="107"/>
        <v>#VALUE!</v>
      </c>
      <c r="CK63" s="176" t="e">
        <f t="shared" si="107"/>
        <v>#VALUE!</v>
      </c>
      <c r="CL63" s="176" t="e">
        <f t="shared" si="107"/>
        <v>#VALUE!</v>
      </c>
      <c r="CM63" s="176" t="e">
        <f t="shared" si="107"/>
        <v>#VALUE!</v>
      </c>
      <c r="CN63" s="176" t="e">
        <f t="shared" si="107"/>
        <v>#VALUE!</v>
      </c>
      <c r="CO63" s="176" t="e">
        <f t="shared" si="107"/>
        <v>#VALUE!</v>
      </c>
      <c r="CP63" s="176" t="e">
        <f t="shared" si="107"/>
        <v>#VALUE!</v>
      </c>
      <c r="CQ63" s="176" t="e">
        <f t="shared" si="107"/>
        <v>#VALUE!</v>
      </c>
      <c r="CR63" s="176" t="e">
        <f t="shared" si="107"/>
        <v>#VALUE!</v>
      </c>
      <c r="CS63" s="176" t="e">
        <f t="shared" si="107"/>
        <v>#VALUE!</v>
      </c>
      <c r="CT63" s="176" t="e">
        <f t="shared" si="107"/>
        <v>#VALUE!</v>
      </c>
      <c r="CU63" s="176" t="e">
        <f t="shared" si="107"/>
        <v>#VALUE!</v>
      </c>
      <c r="CV63" s="176" t="e">
        <f t="shared" si="107"/>
        <v>#VALUE!</v>
      </c>
      <c r="CW63" s="176" t="e">
        <f t="shared" si="107"/>
        <v>#VALUE!</v>
      </c>
      <c r="CX63" s="176" t="e">
        <f t="shared" si="107"/>
        <v>#VALUE!</v>
      </c>
    </row>
    <row r="64" spans="1:114" s="125" customFormat="1" x14ac:dyDescent="0.35">
      <c r="A64" s="140">
        <v>2018</v>
      </c>
      <c r="M64" s="174"/>
      <c r="Q64" s="125" t="e">
        <f t="shared" si="44"/>
        <v>#NUM!</v>
      </c>
      <c r="R64" s="125" t="e">
        <f t="shared" si="45"/>
        <v>#NUM!</v>
      </c>
      <c r="S64" s="125" t="e">
        <f t="shared" si="46"/>
        <v>#NUM!</v>
      </c>
      <c r="T64" s="125" t="e">
        <f t="shared" si="47"/>
        <v>#NUM!</v>
      </c>
      <c r="U64" s="125" t="e">
        <f t="shared" si="48"/>
        <v>#NUM!</v>
      </c>
      <c r="V64" s="125" t="e">
        <f t="shared" si="49"/>
        <v>#NUM!</v>
      </c>
      <c r="W64" s="125" t="e">
        <f t="shared" si="50"/>
        <v>#VALUE!</v>
      </c>
      <c r="X64" s="125" t="e">
        <f t="shared" si="51"/>
        <v>#VALUE!</v>
      </c>
      <c r="Y64" s="125" t="e">
        <f t="shared" si="52"/>
        <v>#VALUE!</v>
      </c>
      <c r="Z64" s="125" t="e">
        <f t="shared" si="53"/>
        <v>#NUM!</v>
      </c>
      <c r="AA64" s="125" t="e">
        <f t="shared" si="54"/>
        <v>#NUM!</v>
      </c>
      <c r="AB64" s="125" t="e">
        <f t="shared" si="55"/>
        <v>#NUM!</v>
      </c>
      <c r="AC64" s="125" t="e">
        <f t="shared" si="56"/>
        <v>#NUM!</v>
      </c>
      <c r="AD64" s="125" t="e">
        <f t="shared" si="57"/>
        <v>#NUM!</v>
      </c>
      <c r="AE64" s="125" t="e">
        <f t="shared" si="58"/>
        <v>#NUM!</v>
      </c>
      <c r="AF64" s="125" t="e">
        <f t="shared" si="59"/>
        <v>#VALUE!</v>
      </c>
      <c r="AG64" s="125" t="e">
        <f t="shared" si="60"/>
        <v>#VALUE!</v>
      </c>
      <c r="AH64" s="125" t="e">
        <f t="shared" si="61"/>
        <v>#VALUE!</v>
      </c>
      <c r="AI64" s="125" t="e">
        <f t="shared" si="62"/>
        <v>#NUM!</v>
      </c>
      <c r="AJ64" s="125" t="e">
        <f t="shared" si="63"/>
        <v>#NUM!</v>
      </c>
      <c r="AK64" s="125" t="e">
        <f t="shared" si="64"/>
        <v>#NUM!</v>
      </c>
      <c r="AL64" s="125" t="e">
        <f t="shared" si="65"/>
        <v>#NUM!</v>
      </c>
      <c r="AM64" s="125" t="e">
        <f t="shared" si="66"/>
        <v>#NUM!</v>
      </c>
      <c r="AN64" s="125" t="e">
        <f t="shared" si="67"/>
        <v>#NUM!</v>
      </c>
      <c r="AO64" s="125" t="e">
        <f t="shared" si="68"/>
        <v>#VALUE!</v>
      </c>
      <c r="AP64" s="125" t="e">
        <f t="shared" si="69"/>
        <v>#VALUE!</v>
      </c>
      <c r="AQ64" s="125" t="e">
        <f t="shared" si="70"/>
        <v>#VALUE!</v>
      </c>
      <c r="AR64" s="125" t="e">
        <f t="shared" si="71"/>
        <v>#NUM!</v>
      </c>
      <c r="AS64" s="125" t="e">
        <f t="shared" si="72"/>
        <v>#NUM!</v>
      </c>
      <c r="AT64" s="125" t="e">
        <f t="shared" si="73"/>
        <v>#NUM!</v>
      </c>
      <c r="AU64" s="125" t="e">
        <f t="shared" si="74"/>
        <v>#NUM!</v>
      </c>
      <c r="AV64" s="125" t="e">
        <f t="shared" si="75"/>
        <v>#NUM!</v>
      </c>
      <c r="AW64" s="125" t="e">
        <f t="shared" si="76"/>
        <v>#NUM!</v>
      </c>
      <c r="AX64" s="125" t="e">
        <f t="shared" si="77"/>
        <v>#VALUE!</v>
      </c>
      <c r="AY64" s="125" t="e">
        <f t="shared" si="78"/>
        <v>#VALUE!</v>
      </c>
      <c r="AZ64" s="125" t="e">
        <f t="shared" si="79"/>
        <v>#VALUE!</v>
      </c>
      <c r="BA64" s="125" t="e">
        <f t="shared" si="80"/>
        <v>#NUM!</v>
      </c>
      <c r="BB64" s="125" t="e">
        <f t="shared" si="81"/>
        <v>#NUM!</v>
      </c>
      <c r="BC64" s="125" t="e">
        <f t="shared" si="82"/>
        <v>#NUM!</v>
      </c>
      <c r="BD64" s="125" t="e">
        <f t="shared" si="83"/>
        <v>#NUM!</v>
      </c>
      <c r="BE64" s="125" t="e">
        <f t="shared" si="84"/>
        <v>#NUM!</v>
      </c>
      <c r="BF64" s="125" t="e">
        <f t="shared" si="85"/>
        <v>#NUM!</v>
      </c>
      <c r="BG64" s="125" t="e">
        <f t="shared" si="86"/>
        <v>#VALUE!</v>
      </c>
      <c r="BH64" s="125" t="e">
        <f t="shared" si="87"/>
        <v>#VALUE!</v>
      </c>
      <c r="BI64" s="125" t="e">
        <f t="shared" si="88"/>
        <v>#VALUE!</v>
      </c>
      <c r="BJ64" s="125" t="e">
        <f t="shared" si="89"/>
        <v>#NUM!</v>
      </c>
      <c r="BK64" s="125" t="e">
        <f t="shared" si="90"/>
        <v>#NUM!</v>
      </c>
      <c r="BL64" s="125" t="e">
        <f t="shared" si="91"/>
        <v>#NUM!</v>
      </c>
      <c r="BM64" s="125" t="e">
        <f t="shared" si="92"/>
        <v>#NUM!</v>
      </c>
      <c r="BN64" s="125" t="e">
        <f t="shared" si="93"/>
        <v>#NUM!</v>
      </c>
      <c r="BO64" s="125" t="e">
        <f t="shared" si="94"/>
        <v>#NUM!</v>
      </c>
      <c r="BP64" s="125" t="e">
        <f t="shared" si="95"/>
        <v>#VALUE!</v>
      </c>
      <c r="BQ64" s="125" t="e">
        <f t="shared" si="96"/>
        <v>#VALUE!</v>
      </c>
      <c r="BR64" s="125" t="e">
        <f t="shared" si="97"/>
        <v>#VALUE!</v>
      </c>
      <c r="BT64" s="125" t="e">
        <f t="shared" si="98"/>
        <v>#VALUE!</v>
      </c>
      <c r="BU64" s="125" t="e">
        <f t="shared" si="99"/>
        <v>#VALUE!</v>
      </c>
      <c r="BW64" s="125" t="e">
        <f t="shared" si="100"/>
        <v>#VALUE!</v>
      </c>
      <c r="BX64" s="125" t="e">
        <f t="shared" si="101"/>
        <v>#VALUE!</v>
      </c>
      <c r="BZ64" s="125" t="e">
        <f t="shared" si="102"/>
        <v>#VALUE!</v>
      </c>
      <c r="CA64" s="125" t="e">
        <f t="shared" si="103"/>
        <v>#VALUE!</v>
      </c>
      <c r="CC64" s="125" t="e">
        <f t="shared" si="104"/>
        <v>#VALUE!</v>
      </c>
      <c r="CD64" s="125" t="e">
        <f t="shared" si="105"/>
        <v>#VALUE!</v>
      </c>
      <c r="CJ64" s="176" t="e">
        <f t="shared" si="107"/>
        <v>#VALUE!</v>
      </c>
      <c r="CK64" s="176" t="e">
        <f t="shared" si="107"/>
        <v>#VALUE!</v>
      </c>
      <c r="CL64" s="176" t="e">
        <f t="shared" si="107"/>
        <v>#VALUE!</v>
      </c>
      <c r="CM64" s="176" t="e">
        <f t="shared" si="107"/>
        <v>#VALUE!</v>
      </c>
      <c r="CN64" s="176" t="e">
        <f t="shared" si="107"/>
        <v>#VALUE!</v>
      </c>
      <c r="CO64" s="176" t="e">
        <f t="shared" si="107"/>
        <v>#VALUE!</v>
      </c>
      <c r="CP64" s="176" t="e">
        <f t="shared" si="107"/>
        <v>#VALUE!</v>
      </c>
      <c r="CQ64" s="176" t="e">
        <f t="shared" si="107"/>
        <v>#VALUE!</v>
      </c>
      <c r="CR64" s="176" t="e">
        <f t="shared" si="107"/>
        <v>#VALUE!</v>
      </c>
      <c r="CS64" s="176" t="e">
        <f t="shared" si="107"/>
        <v>#VALUE!</v>
      </c>
      <c r="CT64" s="176" t="e">
        <f t="shared" si="107"/>
        <v>#VALUE!</v>
      </c>
      <c r="CU64" s="176" t="e">
        <f t="shared" si="107"/>
        <v>#VALUE!</v>
      </c>
      <c r="CV64" s="176" t="e">
        <f t="shared" si="107"/>
        <v>#VALUE!</v>
      </c>
      <c r="CW64" s="176" t="e">
        <f t="shared" si="107"/>
        <v>#VALUE!</v>
      </c>
      <c r="CX64" s="176" t="e">
        <f t="shared" si="107"/>
        <v>#VALUE!</v>
      </c>
    </row>
    <row r="65" spans="1:102" s="125" customFormat="1" ht="15" thickBot="1" x14ac:dyDescent="0.4">
      <c r="A65" s="140">
        <v>2019</v>
      </c>
      <c r="M65" s="174"/>
      <c r="Q65" s="125" t="e">
        <f t="shared" si="44"/>
        <v>#NUM!</v>
      </c>
      <c r="R65" s="125" t="e">
        <f t="shared" si="45"/>
        <v>#NUM!</v>
      </c>
      <c r="S65" s="125" t="e">
        <f t="shared" si="46"/>
        <v>#NUM!</v>
      </c>
      <c r="T65" s="125" t="e">
        <f t="shared" si="47"/>
        <v>#NUM!</v>
      </c>
      <c r="U65" s="125" t="e">
        <f t="shared" si="48"/>
        <v>#NUM!</v>
      </c>
      <c r="V65" s="125" t="e">
        <f t="shared" si="49"/>
        <v>#NUM!</v>
      </c>
      <c r="W65" s="125" t="e">
        <f t="shared" si="50"/>
        <v>#VALUE!</v>
      </c>
      <c r="X65" s="125" t="e">
        <f t="shared" si="51"/>
        <v>#VALUE!</v>
      </c>
      <c r="Y65" s="125" t="e">
        <f t="shared" si="52"/>
        <v>#VALUE!</v>
      </c>
      <c r="Z65" s="125" t="e">
        <f t="shared" si="53"/>
        <v>#NUM!</v>
      </c>
      <c r="AA65" s="125" t="e">
        <f t="shared" si="54"/>
        <v>#NUM!</v>
      </c>
      <c r="AB65" s="125" t="e">
        <f t="shared" si="55"/>
        <v>#NUM!</v>
      </c>
      <c r="AC65" s="125" t="e">
        <f t="shared" si="56"/>
        <v>#NUM!</v>
      </c>
      <c r="AD65" s="125" t="e">
        <f t="shared" si="57"/>
        <v>#NUM!</v>
      </c>
      <c r="AE65" s="125" t="e">
        <f t="shared" si="58"/>
        <v>#NUM!</v>
      </c>
      <c r="AF65" s="125" t="e">
        <f t="shared" si="59"/>
        <v>#VALUE!</v>
      </c>
      <c r="AG65" s="125" t="e">
        <f t="shared" si="60"/>
        <v>#VALUE!</v>
      </c>
      <c r="AH65" s="125" t="e">
        <f t="shared" si="61"/>
        <v>#VALUE!</v>
      </c>
      <c r="AI65" s="125" t="e">
        <f t="shared" si="62"/>
        <v>#NUM!</v>
      </c>
      <c r="AJ65" s="125" t="e">
        <f t="shared" si="63"/>
        <v>#NUM!</v>
      </c>
      <c r="AK65" s="125" t="e">
        <f t="shared" si="64"/>
        <v>#NUM!</v>
      </c>
      <c r="AL65" s="125" t="e">
        <f t="shared" si="65"/>
        <v>#NUM!</v>
      </c>
      <c r="AM65" s="125" t="e">
        <f t="shared" si="66"/>
        <v>#NUM!</v>
      </c>
      <c r="AN65" s="125" t="e">
        <f t="shared" si="67"/>
        <v>#NUM!</v>
      </c>
      <c r="AO65" s="125" t="e">
        <f t="shared" si="68"/>
        <v>#VALUE!</v>
      </c>
      <c r="AP65" s="125" t="e">
        <f t="shared" si="69"/>
        <v>#VALUE!</v>
      </c>
      <c r="AQ65" s="125" t="e">
        <f t="shared" si="70"/>
        <v>#VALUE!</v>
      </c>
      <c r="AR65" s="125" t="e">
        <f t="shared" si="71"/>
        <v>#NUM!</v>
      </c>
      <c r="AS65" s="125" t="e">
        <f t="shared" si="72"/>
        <v>#NUM!</v>
      </c>
      <c r="AT65" s="125" t="e">
        <f t="shared" si="73"/>
        <v>#NUM!</v>
      </c>
      <c r="AU65" s="125" t="e">
        <f t="shared" si="74"/>
        <v>#NUM!</v>
      </c>
      <c r="AV65" s="125" t="e">
        <f t="shared" si="75"/>
        <v>#NUM!</v>
      </c>
      <c r="AW65" s="125" t="e">
        <f t="shared" si="76"/>
        <v>#NUM!</v>
      </c>
      <c r="AX65" s="125" t="e">
        <f t="shared" si="77"/>
        <v>#VALUE!</v>
      </c>
      <c r="AY65" s="125" t="e">
        <f t="shared" si="78"/>
        <v>#VALUE!</v>
      </c>
      <c r="AZ65" s="125" t="e">
        <f t="shared" si="79"/>
        <v>#VALUE!</v>
      </c>
      <c r="BA65" s="125" t="e">
        <f t="shared" si="80"/>
        <v>#NUM!</v>
      </c>
      <c r="BB65" s="125" t="e">
        <f t="shared" si="81"/>
        <v>#NUM!</v>
      </c>
      <c r="BC65" s="125" t="e">
        <f t="shared" si="82"/>
        <v>#NUM!</v>
      </c>
      <c r="BD65" s="125" t="e">
        <f t="shared" si="83"/>
        <v>#NUM!</v>
      </c>
      <c r="BE65" s="125" t="e">
        <f t="shared" si="84"/>
        <v>#NUM!</v>
      </c>
      <c r="BF65" s="125" t="e">
        <f t="shared" si="85"/>
        <v>#NUM!</v>
      </c>
      <c r="BG65" s="125" t="e">
        <f t="shared" si="86"/>
        <v>#VALUE!</v>
      </c>
      <c r="BH65" s="125" t="e">
        <f t="shared" si="87"/>
        <v>#VALUE!</v>
      </c>
      <c r="BI65" s="125" t="e">
        <f t="shared" si="88"/>
        <v>#VALUE!</v>
      </c>
      <c r="BJ65" s="125" t="e">
        <f t="shared" si="89"/>
        <v>#NUM!</v>
      </c>
      <c r="BK65" s="125" t="e">
        <f t="shared" si="90"/>
        <v>#NUM!</v>
      </c>
      <c r="BL65" s="125" t="e">
        <f t="shared" si="91"/>
        <v>#NUM!</v>
      </c>
      <c r="BM65" s="125" t="e">
        <f t="shared" si="92"/>
        <v>#NUM!</v>
      </c>
      <c r="BN65" s="125" t="e">
        <f t="shared" si="93"/>
        <v>#NUM!</v>
      </c>
      <c r="BO65" s="125" t="e">
        <f t="shared" si="94"/>
        <v>#NUM!</v>
      </c>
      <c r="BP65" s="125" t="e">
        <f t="shared" si="95"/>
        <v>#VALUE!</v>
      </c>
      <c r="BQ65" s="125" t="e">
        <f t="shared" si="96"/>
        <v>#VALUE!</v>
      </c>
      <c r="BR65" s="125" t="e">
        <f t="shared" si="97"/>
        <v>#VALUE!</v>
      </c>
      <c r="BT65" s="125" t="e">
        <f t="shared" si="98"/>
        <v>#VALUE!</v>
      </c>
      <c r="BU65" s="125" t="e">
        <f t="shared" si="99"/>
        <v>#VALUE!</v>
      </c>
      <c r="BW65" s="125" t="e">
        <f t="shared" si="100"/>
        <v>#VALUE!</v>
      </c>
      <c r="BX65" s="125" t="e">
        <f t="shared" si="101"/>
        <v>#VALUE!</v>
      </c>
      <c r="BZ65" s="125" t="e">
        <f t="shared" si="102"/>
        <v>#VALUE!</v>
      </c>
      <c r="CA65" s="125" t="e">
        <f t="shared" si="103"/>
        <v>#VALUE!</v>
      </c>
      <c r="CC65" s="125" t="e">
        <f t="shared" si="104"/>
        <v>#VALUE!</v>
      </c>
      <c r="CD65" s="125" t="e">
        <f t="shared" si="105"/>
        <v>#VALUE!</v>
      </c>
      <c r="CJ65" s="176" t="e">
        <f t="shared" si="107"/>
        <v>#VALUE!</v>
      </c>
      <c r="CK65" s="176" t="e">
        <f t="shared" si="107"/>
        <v>#VALUE!</v>
      </c>
      <c r="CL65" s="176" t="e">
        <f t="shared" si="107"/>
        <v>#VALUE!</v>
      </c>
      <c r="CM65" s="176" t="e">
        <f t="shared" si="107"/>
        <v>#VALUE!</v>
      </c>
      <c r="CN65" s="176" t="e">
        <f t="shared" si="107"/>
        <v>#VALUE!</v>
      </c>
      <c r="CO65" s="176" t="e">
        <f t="shared" si="107"/>
        <v>#VALUE!</v>
      </c>
      <c r="CP65" s="176" t="e">
        <f t="shared" si="107"/>
        <v>#VALUE!</v>
      </c>
      <c r="CQ65" s="176" t="e">
        <f t="shared" si="107"/>
        <v>#VALUE!</v>
      </c>
      <c r="CR65" s="176" t="e">
        <f t="shared" si="107"/>
        <v>#VALUE!</v>
      </c>
      <c r="CS65" s="176" t="e">
        <f t="shared" si="107"/>
        <v>#VALUE!</v>
      </c>
      <c r="CT65" s="176" t="e">
        <f t="shared" si="107"/>
        <v>#VALUE!</v>
      </c>
      <c r="CU65" s="176" t="e">
        <f t="shared" si="107"/>
        <v>#VALUE!</v>
      </c>
      <c r="CV65" s="176" t="e">
        <f t="shared" si="107"/>
        <v>#VALUE!</v>
      </c>
      <c r="CW65" s="176" t="e">
        <f t="shared" si="107"/>
        <v>#VALUE!</v>
      </c>
      <c r="CX65" s="176" t="e">
        <f t="shared" si="107"/>
        <v>#VALUE!</v>
      </c>
    </row>
    <row r="66" spans="1:102" s="171" customFormat="1" ht="15" thickBot="1" x14ac:dyDescent="0.4">
      <c r="A66" s="153">
        <v>2020</v>
      </c>
      <c r="M66" s="177"/>
      <c r="Q66" s="171" t="e">
        <f t="shared" si="44"/>
        <v>#NUM!</v>
      </c>
      <c r="R66" s="171" t="e">
        <f t="shared" si="45"/>
        <v>#NUM!</v>
      </c>
      <c r="S66" s="171" t="e">
        <f t="shared" si="46"/>
        <v>#NUM!</v>
      </c>
      <c r="T66" s="171" t="e">
        <f t="shared" si="47"/>
        <v>#NUM!</v>
      </c>
      <c r="U66" s="171" t="e">
        <f t="shared" si="48"/>
        <v>#NUM!</v>
      </c>
      <c r="V66" s="171" t="e">
        <f t="shared" si="49"/>
        <v>#NUM!</v>
      </c>
      <c r="W66" s="171" t="e">
        <f t="shared" si="50"/>
        <v>#VALUE!</v>
      </c>
      <c r="X66" s="171" t="e">
        <f t="shared" si="51"/>
        <v>#VALUE!</v>
      </c>
      <c r="Y66" s="171" t="e">
        <f t="shared" si="52"/>
        <v>#VALUE!</v>
      </c>
      <c r="Z66" s="171" t="e">
        <f t="shared" si="53"/>
        <v>#NUM!</v>
      </c>
      <c r="AA66" s="171" t="e">
        <f t="shared" si="54"/>
        <v>#NUM!</v>
      </c>
      <c r="AB66" s="171" t="e">
        <f t="shared" si="55"/>
        <v>#NUM!</v>
      </c>
      <c r="AC66" s="171" t="e">
        <f t="shared" si="56"/>
        <v>#NUM!</v>
      </c>
      <c r="AD66" s="171" t="e">
        <f t="shared" si="57"/>
        <v>#NUM!</v>
      </c>
      <c r="AE66" s="171" t="e">
        <f t="shared" si="58"/>
        <v>#NUM!</v>
      </c>
      <c r="AF66" s="171" t="e">
        <f t="shared" si="59"/>
        <v>#VALUE!</v>
      </c>
      <c r="AG66" s="171" t="e">
        <f t="shared" si="60"/>
        <v>#VALUE!</v>
      </c>
      <c r="AH66" s="171" t="e">
        <f t="shared" si="61"/>
        <v>#VALUE!</v>
      </c>
      <c r="AI66" s="171" t="e">
        <f t="shared" si="62"/>
        <v>#NUM!</v>
      </c>
      <c r="AJ66" s="171" t="e">
        <f t="shared" si="63"/>
        <v>#NUM!</v>
      </c>
      <c r="AK66" s="171" t="e">
        <f t="shared" si="64"/>
        <v>#NUM!</v>
      </c>
      <c r="AL66" s="171" t="e">
        <f t="shared" si="65"/>
        <v>#NUM!</v>
      </c>
      <c r="AM66" s="171" t="e">
        <f t="shared" si="66"/>
        <v>#NUM!</v>
      </c>
      <c r="AN66" s="171" t="e">
        <f t="shared" si="67"/>
        <v>#NUM!</v>
      </c>
      <c r="AO66" s="171" t="e">
        <f t="shared" si="68"/>
        <v>#VALUE!</v>
      </c>
      <c r="AP66" s="171" t="e">
        <f t="shared" si="69"/>
        <v>#VALUE!</v>
      </c>
      <c r="AQ66" s="171" t="e">
        <f t="shared" si="70"/>
        <v>#VALUE!</v>
      </c>
      <c r="AR66" s="171" t="e">
        <f t="shared" si="71"/>
        <v>#NUM!</v>
      </c>
      <c r="AS66" s="171" t="e">
        <f t="shared" si="72"/>
        <v>#NUM!</v>
      </c>
      <c r="AT66" s="171" t="e">
        <f t="shared" si="73"/>
        <v>#NUM!</v>
      </c>
      <c r="AU66" s="171" t="e">
        <f t="shared" si="74"/>
        <v>#NUM!</v>
      </c>
      <c r="AV66" s="171" t="e">
        <f t="shared" si="75"/>
        <v>#NUM!</v>
      </c>
      <c r="AW66" s="171" t="e">
        <f t="shared" si="76"/>
        <v>#NUM!</v>
      </c>
      <c r="AX66" s="171" t="e">
        <f t="shared" si="77"/>
        <v>#VALUE!</v>
      </c>
      <c r="AY66" s="171" t="e">
        <f t="shared" si="78"/>
        <v>#VALUE!</v>
      </c>
      <c r="AZ66" s="171" t="e">
        <f t="shared" si="79"/>
        <v>#VALUE!</v>
      </c>
      <c r="BA66" s="171" t="e">
        <f t="shared" si="80"/>
        <v>#NUM!</v>
      </c>
      <c r="BB66" s="171" t="e">
        <f t="shared" si="81"/>
        <v>#NUM!</v>
      </c>
      <c r="BC66" s="171" t="e">
        <f t="shared" si="82"/>
        <v>#NUM!</v>
      </c>
      <c r="BD66" s="171" t="e">
        <f t="shared" si="83"/>
        <v>#NUM!</v>
      </c>
      <c r="BE66" s="171" t="e">
        <f t="shared" si="84"/>
        <v>#NUM!</v>
      </c>
      <c r="BF66" s="171" t="e">
        <f t="shared" si="85"/>
        <v>#NUM!</v>
      </c>
      <c r="BG66" s="171" t="e">
        <f t="shared" si="86"/>
        <v>#VALUE!</v>
      </c>
      <c r="BH66" s="171" t="e">
        <f t="shared" si="87"/>
        <v>#VALUE!</v>
      </c>
      <c r="BI66" s="171" t="e">
        <f t="shared" si="88"/>
        <v>#VALUE!</v>
      </c>
      <c r="BJ66" s="171" t="e">
        <f t="shared" si="89"/>
        <v>#NUM!</v>
      </c>
      <c r="BK66" s="171" t="e">
        <f t="shared" si="90"/>
        <v>#NUM!</v>
      </c>
      <c r="BL66" s="171" t="e">
        <f t="shared" si="91"/>
        <v>#NUM!</v>
      </c>
      <c r="BM66" s="171" t="e">
        <f t="shared" si="92"/>
        <v>#NUM!</v>
      </c>
      <c r="BN66" s="171" t="e">
        <f t="shared" si="93"/>
        <v>#NUM!</v>
      </c>
      <c r="BO66" s="171" t="e">
        <f t="shared" si="94"/>
        <v>#NUM!</v>
      </c>
      <c r="BP66" s="171" t="e">
        <f t="shared" si="95"/>
        <v>#VALUE!</v>
      </c>
      <c r="BQ66" s="171" t="e">
        <f t="shared" si="96"/>
        <v>#VALUE!</v>
      </c>
      <c r="BR66" s="171" t="e">
        <f t="shared" si="97"/>
        <v>#VALUE!</v>
      </c>
      <c r="BT66" s="171" t="e">
        <f t="shared" si="98"/>
        <v>#VALUE!</v>
      </c>
      <c r="BU66" s="171" t="e">
        <f t="shared" si="99"/>
        <v>#VALUE!</v>
      </c>
      <c r="BW66" s="171" t="e">
        <f t="shared" si="100"/>
        <v>#VALUE!</v>
      </c>
      <c r="BX66" s="171" t="e">
        <f t="shared" si="101"/>
        <v>#VALUE!</v>
      </c>
      <c r="BZ66" s="171" t="e">
        <f t="shared" si="102"/>
        <v>#VALUE!</v>
      </c>
      <c r="CA66" s="171" t="e">
        <f t="shared" si="103"/>
        <v>#VALUE!</v>
      </c>
      <c r="CC66" s="171" t="e">
        <f t="shared" si="104"/>
        <v>#VALUE!</v>
      </c>
      <c r="CD66" s="171" t="e">
        <f t="shared" si="105"/>
        <v>#VALUE!</v>
      </c>
      <c r="CJ66" s="178" t="e">
        <f t="shared" si="107"/>
        <v>#VALUE!</v>
      </c>
      <c r="CK66" s="178" t="e">
        <f t="shared" si="107"/>
        <v>#VALUE!</v>
      </c>
      <c r="CL66" s="178" t="e">
        <f t="shared" si="107"/>
        <v>#VALUE!</v>
      </c>
      <c r="CM66" s="178" t="e">
        <f t="shared" si="107"/>
        <v>#VALUE!</v>
      </c>
      <c r="CN66" s="178" t="e">
        <f t="shared" si="107"/>
        <v>#VALUE!</v>
      </c>
      <c r="CO66" s="178" t="e">
        <f t="shared" si="107"/>
        <v>#VALUE!</v>
      </c>
      <c r="CP66" s="178" t="e">
        <f t="shared" si="107"/>
        <v>#VALUE!</v>
      </c>
      <c r="CQ66" s="178" t="e">
        <f t="shared" si="107"/>
        <v>#VALUE!</v>
      </c>
      <c r="CR66" s="178" t="e">
        <f t="shared" si="107"/>
        <v>#VALUE!</v>
      </c>
      <c r="CS66" s="178" t="e">
        <f t="shared" si="107"/>
        <v>#VALUE!</v>
      </c>
      <c r="CT66" s="178" t="e">
        <f t="shared" si="107"/>
        <v>#VALUE!</v>
      </c>
      <c r="CU66" s="178" t="e">
        <f t="shared" si="107"/>
        <v>#VALUE!</v>
      </c>
      <c r="CV66" s="178" t="e">
        <f t="shared" si="107"/>
        <v>#VALUE!</v>
      </c>
      <c r="CW66" s="178" t="e">
        <f t="shared" si="107"/>
        <v>#VALUE!</v>
      </c>
      <c r="CX66" s="178" t="e">
        <f t="shared" si="107"/>
        <v>#VALUE!</v>
      </c>
    </row>
    <row r="67" spans="1:102" s="125" customFormat="1" x14ac:dyDescent="0.35">
      <c r="A67" s="140">
        <v>2021</v>
      </c>
      <c r="M67" s="174"/>
      <c r="Q67" s="125" t="e">
        <f t="shared" si="44"/>
        <v>#NUM!</v>
      </c>
      <c r="R67" s="125" t="e">
        <f t="shared" si="45"/>
        <v>#NUM!</v>
      </c>
      <c r="S67" s="125" t="e">
        <f t="shared" si="46"/>
        <v>#NUM!</v>
      </c>
      <c r="T67" s="125" t="e">
        <f t="shared" si="47"/>
        <v>#NUM!</v>
      </c>
      <c r="U67" s="125" t="e">
        <f t="shared" si="48"/>
        <v>#NUM!</v>
      </c>
      <c r="V67" s="125" t="e">
        <f t="shared" si="49"/>
        <v>#NUM!</v>
      </c>
      <c r="W67" s="125" t="e">
        <f t="shared" si="50"/>
        <v>#VALUE!</v>
      </c>
      <c r="X67" s="125" t="e">
        <f t="shared" si="51"/>
        <v>#VALUE!</v>
      </c>
      <c r="Y67" s="125" t="e">
        <f t="shared" si="52"/>
        <v>#VALUE!</v>
      </c>
      <c r="Z67" s="125" t="e">
        <f t="shared" si="53"/>
        <v>#NUM!</v>
      </c>
      <c r="AA67" s="125" t="e">
        <f t="shared" si="54"/>
        <v>#NUM!</v>
      </c>
      <c r="AB67" s="125" t="e">
        <f t="shared" si="55"/>
        <v>#NUM!</v>
      </c>
      <c r="AC67" s="125" t="e">
        <f t="shared" si="56"/>
        <v>#NUM!</v>
      </c>
      <c r="AD67" s="125" t="e">
        <f t="shared" si="57"/>
        <v>#NUM!</v>
      </c>
      <c r="AE67" s="125" t="e">
        <f t="shared" si="58"/>
        <v>#NUM!</v>
      </c>
      <c r="AF67" s="125" t="e">
        <f t="shared" si="59"/>
        <v>#VALUE!</v>
      </c>
      <c r="AG67" s="125" t="e">
        <f t="shared" si="60"/>
        <v>#VALUE!</v>
      </c>
      <c r="AH67" s="125" t="e">
        <f t="shared" si="61"/>
        <v>#VALUE!</v>
      </c>
      <c r="AI67" s="125" t="e">
        <f t="shared" si="62"/>
        <v>#NUM!</v>
      </c>
      <c r="AJ67" s="125" t="e">
        <f t="shared" si="63"/>
        <v>#NUM!</v>
      </c>
      <c r="AK67" s="125" t="e">
        <f t="shared" si="64"/>
        <v>#NUM!</v>
      </c>
      <c r="AL67" s="125" t="e">
        <f t="shared" si="65"/>
        <v>#NUM!</v>
      </c>
      <c r="AM67" s="125" t="e">
        <f t="shared" si="66"/>
        <v>#NUM!</v>
      </c>
      <c r="AN67" s="125" t="e">
        <f t="shared" si="67"/>
        <v>#NUM!</v>
      </c>
      <c r="AO67" s="125" t="e">
        <f t="shared" si="68"/>
        <v>#VALUE!</v>
      </c>
      <c r="AP67" s="125" t="e">
        <f t="shared" si="69"/>
        <v>#VALUE!</v>
      </c>
      <c r="AQ67" s="125" t="e">
        <f t="shared" si="70"/>
        <v>#VALUE!</v>
      </c>
      <c r="AR67" s="125" t="e">
        <f t="shared" si="71"/>
        <v>#NUM!</v>
      </c>
      <c r="AS67" s="125" t="e">
        <f t="shared" si="72"/>
        <v>#NUM!</v>
      </c>
      <c r="AT67" s="125" t="e">
        <f t="shared" si="73"/>
        <v>#NUM!</v>
      </c>
      <c r="AU67" s="125" t="e">
        <f t="shared" si="74"/>
        <v>#NUM!</v>
      </c>
      <c r="AV67" s="125" t="e">
        <f t="shared" si="75"/>
        <v>#NUM!</v>
      </c>
      <c r="AW67" s="125" t="e">
        <f t="shared" si="76"/>
        <v>#NUM!</v>
      </c>
      <c r="AX67" s="125" t="e">
        <f t="shared" si="77"/>
        <v>#VALUE!</v>
      </c>
      <c r="AY67" s="125" t="e">
        <f t="shared" si="78"/>
        <v>#VALUE!</v>
      </c>
      <c r="AZ67" s="125" t="e">
        <f t="shared" si="79"/>
        <v>#VALUE!</v>
      </c>
      <c r="BA67" s="125" t="e">
        <f t="shared" si="80"/>
        <v>#NUM!</v>
      </c>
      <c r="BB67" s="125" t="e">
        <f t="shared" si="81"/>
        <v>#NUM!</v>
      </c>
      <c r="BC67" s="125" t="e">
        <f t="shared" si="82"/>
        <v>#NUM!</v>
      </c>
      <c r="BD67" s="125" t="e">
        <f t="shared" si="83"/>
        <v>#NUM!</v>
      </c>
      <c r="BE67" s="125" t="e">
        <f t="shared" si="84"/>
        <v>#NUM!</v>
      </c>
      <c r="BF67" s="125" t="e">
        <f t="shared" si="85"/>
        <v>#NUM!</v>
      </c>
      <c r="BG67" s="125" t="e">
        <f t="shared" si="86"/>
        <v>#VALUE!</v>
      </c>
      <c r="BH67" s="125" t="e">
        <f t="shared" si="87"/>
        <v>#VALUE!</v>
      </c>
      <c r="BI67" s="125" t="e">
        <f t="shared" si="88"/>
        <v>#VALUE!</v>
      </c>
      <c r="BJ67" s="125" t="e">
        <f t="shared" si="89"/>
        <v>#NUM!</v>
      </c>
      <c r="BK67" s="125" t="e">
        <f t="shared" si="90"/>
        <v>#NUM!</v>
      </c>
      <c r="BL67" s="125" t="e">
        <f t="shared" si="91"/>
        <v>#NUM!</v>
      </c>
      <c r="BM67" s="125" t="e">
        <f t="shared" si="92"/>
        <v>#NUM!</v>
      </c>
      <c r="BN67" s="125" t="e">
        <f t="shared" si="93"/>
        <v>#NUM!</v>
      </c>
      <c r="BO67" s="125" t="e">
        <f t="shared" si="94"/>
        <v>#NUM!</v>
      </c>
      <c r="BP67" s="125" t="e">
        <f t="shared" si="95"/>
        <v>#VALUE!</v>
      </c>
      <c r="BQ67" s="125" t="e">
        <f t="shared" si="96"/>
        <v>#VALUE!</v>
      </c>
      <c r="BR67" s="125" t="e">
        <f t="shared" si="97"/>
        <v>#VALUE!</v>
      </c>
      <c r="BT67" s="125" t="e">
        <f t="shared" si="98"/>
        <v>#VALUE!</v>
      </c>
      <c r="BU67" s="125" t="e">
        <f t="shared" si="99"/>
        <v>#VALUE!</v>
      </c>
      <c r="BW67" s="125" t="e">
        <f t="shared" si="100"/>
        <v>#VALUE!</v>
      </c>
      <c r="BX67" s="125" t="e">
        <f t="shared" si="101"/>
        <v>#VALUE!</v>
      </c>
      <c r="BZ67" s="125" t="e">
        <f t="shared" si="102"/>
        <v>#VALUE!</v>
      </c>
      <c r="CA67" s="125" t="e">
        <f t="shared" si="103"/>
        <v>#VALUE!</v>
      </c>
      <c r="CC67" s="125" t="e">
        <f t="shared" si="104"/>
        <v>#VALUE!</v>
      </c>
      <c r="CD67" s="125" t="e">
        <f t="shared" si="105"/>
        <v>#VALUE!</v>
      </c>
      <c r="CJ67" s="176" t="e">
        <f t="shared" si="107"/>
        <v>#VALUE!</v>
      </c>
      <c r="CK67" s="176" t="e">
        <f t="shared" si="107"/>
        <v>#VALUE!</v>
      </c>
      <c r="CL67" s="176" t="e">
        <f t="shared" si="107"/>
        <v>#VALUE!</v>
      </c>
      <c r="CM67" s="176" t="e">
        <f t="shared" si="107"/>
        <v>#VALUE!</v>
      </c>
      <c r="CN67" s="176" t="e">
        <f t="shared" si="107"/>
        <v>#VALUE!</v>
      </c>
      <c r="CO67" s="176" t="e">
        <f t="shared" si="107"/>
        <v>#VALUE!</v>
      </c>
      <c r="CP67" s="176" t="e">
        <f t="shared" si="107"/>
        <v>#VALUE!</v>
      </c>
      <c r="CQ67" s="176" t="e">
        <f t="shared" si="107"/>
        <v>#VALUE!</v>
      </c>
      <c r="CR67" s="176" t="e">
        <f t="shared" si="107"/>
        <v>#VALUE!</v>
      </c>
      <c r="CS67" s="176" t="e">
        <f t="shared" si="107"/>
        <v>#VALUE!</v>
      </c>
      <c r="CT67" s="176" t="e">
        <f t="shared" si="107"/>
        <v>#VALUE!</v>
      </c>
      <c r="CU67" s="176" t="e">
        <f t="shared" si="107"/>
        <v>#VALUE!</v>
      </c>
      <c r="CV67" s="176" t="e">
        <f t="shared" si="107"/>
        <v>#VALUE!</v>
      </c>
      <c r="CW67" s="176" t="e">
        <f t="shared" si="107"/>
        <v>#VALUE!</v>
      </c>
      <c r="CX67" s="176" t="e">
        <f t="shared" si="107"/>
        <v>#VALUE!</v>
      </c>
    </row>
    <row r="68" spans="1:102" s="125" customFormat="1" x14ac:dyDescent="0.35">
      <c r="A68" s="140">
        <v>2022</v>
      </c>
      <c r="M68" s="174"/>
      <c r="Q68" s="125" t="e">
        <f t="shared" si="44"/>
        <v>#NUM!</v>
      </c>
      <c r="R68" s="125" t="e">
        <f t="shared" si="45"/>
        <v>#NUM!</v>
      </c>
      <c r="S68" s="125" t="e">
        <f t="shared" si="46"/>
        <v>#NUM!</v>
      </c>
      <c r="T68" s="125" t="e">
        <f t="shared" si="47"/>
        <v>#NUM!</v>
      </c>
      <c r="U68" s="125" t="e">
        <f t="shared" si="48"/>
        <v>#NUM!</v>
      </c>
      <c r="V68" s="125" t="e">
        <f t="shared" si="49"/>
        <v>#NUM!</v>
      </c>
      <c r="W68" s="125" t="e">
        <f t="shared" si="50"/>
        <v>#VALUE!</v>
      </c>
      <c r="X68" s="125" t="e">
        <f t="shared" si="51"/>
        <v>#VALUE!</v>
      </c>
      <c r="Y68" s="125" t="e">
        <f t="shared" si="52"/>
        <v>#VALUE!</v>
      </c>
      <c r="Z68" s="125" t="e">
        <f t="shared" si="53"/>
        <v>#NUM!</v>
      </c>
      <c r="AA68" s="125" t="e">
        <f t="shared" si="54"/>
        <v>#NUM!</v>
      </c>
      <c r="AB68" s="125" t="e">
        <f t="shared" si="55"/>
        <v>#NUM!</v>
      </c>
      <c r="AC68" s="125" t="e">
        <f t="shared" si="56"/>
        <v>#NUM!</v>
      </c>
      <c r="AD68" s="125" t="e">
        <f t="shared" si="57"/>
        <v>#NUM!</v>
      </c>
      <c r="AE68" s="125" t="e">
        <f t="shared" si="58"/>
        <v>#NUM!</v>
      </c>
      <c r="AF68" s="125" t="e">
        <f t="shared" si="59"/>
        <v>#VALUE!</v>
      </c>
      <c r="AG68" s="125" t="e">
        <f t="shared" si="60"/>
        <v>#VALUE!</v>
      </c>
      <c r="AH68" s="125" t="e">
        <f t="shared" si="61"/>
        <v>#VALUE!</v>
      </c>
      <c r="AI68" s="125" t="e">
        <f t="shared" si="62"/>
        <v>#NUM!</v>
      </c>
      <c r="AJ68" s="125" t="e">
        <f t="shared" si="63"/>
        <v>#NUM!</v>
      </c>
      <c r="AK68" s="125" t="e">
        <f t="shared" si="64"/>
        <v>#NUM!</v>
      </c>
      <c r="AL68" s="125" t="e">
        <f t="shared" si="65"/>
        <v>#NUM!</v>
      </c>
      <c r="AM68" s="125" t="e">
        <f t="shared" si="66"/>
        <v>#NUM!</v>
      </c>
      <c r="AN68" s="125" t="e">
        <f t="shared" si="67"/>
        <v>#NUM!</v>
      </c>
      <c r="AO68" s="125" t="e">
        <f t="shared" si="68"/>
        <v>#VALUE!</v>
      </c>
      <c r="AP68" s="125" t="e">
        <f t="shared" si="69"/>
        <v>#VALUE!</v>
      </c>
      <c r="AQ68" s="125" t="e">
        <f t="shared" si="70"/>
        <v>#VALUE!</v>
      </c>
      <c r="AR68" s="125" t="e">
        <f t="shared" si="71"/>
        <v>#NUM!</v>
      </c>
      <c r="AS68" s="125" t="e">
        <f t="shared" si="72"/>
        <v>#NUM!</v>
      </c>
      <c r="AT68" s="125" t="e">
        <f t="shared" si="73"/>
        <v>#NUM!</v>
      </c>
      <c r="AU68" s="125" t="e">
        <f t="shared" si="74"/>
        <v>#NUM!</v>
      </c>
      <c r="AV68" s="125" t="e">
        <f t="shared" si="75"/>
        <v>#NUM!</v>
      </c>
      <c r="AW68" s="125" t="e">
        <f t="shared" si="76"/>
        <v>#NUM!</v>
      </c>
      <c r="AX68" s="125" t="e">
        <f t="shared" si="77"/>
        <v>#VALUE!</v>
      </c>
      <c r="AY68" s="125" t="e">
        <f t="shared" si="78"/>
        <v>#VALUE!</v>
      </c>
      <c r="AZ68" s="125" t="e">
        <f t="shared" si="79"/>
        <v>#VALUE!</v>
      </c>
      <c r="BA68" s="125" t="e">
        <f t="shared" si="80"/>
        <v>#NUM!</v>
      </c>
      <c r="BB68" s="125" t="e">
        <f t="shared" si="81"/>
        <v>#NUM!</v>
      </c>
      <c r="BC68" s="125" t="e">
        <f t="shared" si="82"/>
        <v>#NUM!</v>
      </c>
      <c r="BD68" s="125" t="e">
        <f t="shared" si="83"/>
        <v>#NUM!</v>
      </c>
      <c r="BE68" s="125" t="e">
        <f t="shared" si="84"/>
        <v>#NUM!</v>
      </c>
      <c r="BF68" s="125" t="e">
        <f t="shared" si="85"/>
        <v>#NUM!</v>
      </c>
      <c r="BG68" s="125" t="e">
        <f t="shared" si="86"/>
        <v>#VALUE!</v>
      </c>
      <c r="BH68" s="125" t="e">
        <f t="shared" si="87"/>
        <v>#VALUE!</v>
      </c>
      <c r="BI68" s="125" t="e">
        <f t="shared" si="88"/>
        <v>#VALUE!</v>
      </c>
      <c r="BJ68" s="125" t="e">
        <f t="shared" si="89"/>
        <v>#NUM!</v>
      </c>
      <c r="BK68" s="125" t="e">
        <f t="shared" si="90"/>
        <v>#NUM!</v>
      </c>
      <c r="BL68" s="125" t="e">
        <f t="shared" si="91"/>
        <v>#NUM!</v>
      </c>
      <c r="BM68" s="125" t="e">
        <f t="shared" si="92"/>
        <v>#NUM!</v>
      </c>
      <c r="BN68" s="125" t="e">
        <f t="shared" si="93"/>
        <v>#NUM!</v>
      </c>
      <c r="BO68" s="125" t="e">
        <f t="shared" si="94"/>
        <v>#NUM!</v>
      </c>
      <c r="BP68" s="125" t="e">
        <f t="shared" si="95"/>
        <v>#VALUE!</v>
      </c>
      <c r="BQ68" s="125" t="e">
        <f t="shared" si="96"/>
        <v>#VALUE!</v>
      </c>
      <c r="BR68" s="125" t="e">
        <f t="shared" si="97"/>
        <v>#VALUE!</v>
      </c>
      <c r="BT68" s="125" t="e">
        <f t="shared" si="98"/>
        <v>#VALUE!</v>
      </c>
      <c r="BU68" s="125" t="e">
        <f t="shared" si="99"/>
        <v>#VALUE!</v>
      </c>
      <c r="BW68" s="125" t="e">
        <f t="shared" si="100"/>
        <v>#VALUE!</v>
      </c>
      <c r="BX68" s="125" t="e">
        <f t="shared" si="101"/>
        <v>#VALUE!</v>
      </c>
      <c r="BZ68" s="125" t="e">
        <f t="shared" si="102"/>
        <v>#VALUE!</v>
      </c>
      <c r="CA68" s="125" t="e">
        <f t="shared" si="103"/>
        <v>#VALUE!</v>
      </c>
      <c r="CC68" s="125" t="e">
        <f t="shared" si="104"/>
        <v>#VALUE!</v>
      </c>
      <c r="CD68" s="125" t="e">
        <f t="shared" si="105"/>
        <v>#VALUE!</v>
      </c>
      <c r="CJ68" s="176" t="e">
        <f t="shared" si="107"/>
        <v>#VALUE!</v>
      </c>
      <c r="CK68" s="176" t="e">
        <f t="shared" si="107"/>
        <v>#VALUE!</v>
      </c>
      <c r="CL68" s="176" t="e">
        <f t="shared" si="107"/>
        <v>#VALUE!</v>
      </c>
      <c r="CM68" s="176" t="e">
        <f t="shared" si="107"/>
        <v>#VALUE!</v>
      </c>
      <c r="CN68" s="176" t="e">
        <f t="shared" si="107"/>
        <v>#VALUE!</v>
      </c>
      <c r="CO68" s="176" t="e">
        <f t="shared" si="107"/>
        <v>#VALUE!</v>
      </c>
      <c r="CP68" s="176" t="e">
        <f t="shared" si="107"/>
        <v>#VALUE!</v>
      </c>
      <c r="CQ68" s="176" t="e">
        <f t="shared" si="107"/>
        <v>#VALUE!</v>
      </c>
      <c r="CR68" s="176" t="e">
        <f t="shared" si="107"/>
        <v>#VALUE!</v>
      </c>
      <c r="CS68" s="176" t="e">
        <f t="shared" si="107"/>
        <v>#VALUE!</v>
      </c>
      <c r="CT68" s="176" t="e">
        <f t="shared" si="107"/>
        <v>#VALUE!</v>
      </c>
      <c r="CU68" s="176" t="e">
        <f t="shared" si="107"/>
        <v>#VALUE!</v>
      </c>
      <c r="CV68" s="176" t="e">
        <f t="shared" si="107"/>
        <v>#VALUE!</v>
      </c>
      <c r="CW68" s="176" t="e">
        <f t="shared" si="107"/>
        <v>#VALUE!</v>
      </c>
      <c r="CX68" s="176" t="e">
        <f t="shared" si="107"/>
        <v>#VALUE!</v>
      </c>
    </row>
    <row r="69" spans="1:102" s="125" customFormat="1" x14ac:dyDescent="0.35">
      <c r="A69" s="140">
        <v>2023</v>
      </c>
      <c r="M69" s="174"/>
      <c r="Q69" s="125" t="e">
        <f t="shared" si="44"/>
        <v>#NUM!</v>
      </c>
      <c r="R69" s="125" t="e">
        <f t="shared" si="45"/>
        <v>#NUM!</v>
      </c>
      <c r="S69" s="125" t="e">
        <f t="shared" si="46"/>
        <v>#NUM!</v>
      </c>
      <c r="T69" s="125" t="e">
        <f t="shared" si="47"/>
        <v>#NUM!</v>
      </c>
      <c r="U69" s="125" t="e">
        <f t="shared" si="48"/>
        <v>#NUM!</v>
      </c>
      <c r="V69" s="125" t="e">
        <f t="shared" si="49"/>
        <v>#NUM!</v>
      </c>
      <c r="W69" s="125" t="e">
        <f t="shared" si="50"/>
        <v>#VALUE!</v>
      </c>
      <c r="X69" s="125" t="e">
        <f t="shared" si="51"/>
        <v>#VALUE!</v>
      </c>
      <c r="Y69" s="125" t="e">
        <f t="shared" si="52"/>
        <v>#VALUE!</v>
      </c>
      <c r="Z69" s="125" t="e">
        <f t="shared" si="53"/>
        <v>#NUM!</v>
      </c>
      <c r="AA69" s="125" t="e">
        <f t="shared" si="54"/>
        <v>#NUM!</v>
      </c>
      <c r="AB69" s="125" t="e">
        <f t="shared" si="55"/>
        <v>#NUM!</v>
      </c>
      <c r="AC69" s="125" t="e">
        <f t="shared" si="56"/>
        <v>#NUM!</v>
      </c>
      <c r="AD69" s="125" t="e">
        <f t="shared" si="57"/>
        <v>#NUM!</v>
      </c>
      <c r="AE69" s="125" t="e">
        <f t="shared" si="58"/>
        <v>#NUM!</v>
      </c>
      <c r="AF69" s="125" t="e">
        <f t="shared" si="59"/>
        <v>#VALUE!</v>
      </c>
      <c r="AG69" s="125" t="e">
        <f t="shared" si="60"/>
        <v>#VALUE!</v>
      </c>
      <c r="AH69" s="125" t="e">
        <f t="shared" si="61"/>
        <v>#VALUE!</v>
      </c>
      <c r="AI69" s="125" t="e">
        <f t="shared" si="62"/>
        <v>#NUM!</v>
      </c>
      <c r="AJ69" s="125" t="e">
        <f t="shared" si="63"/>
        <v>#NUM!</v>
      </c>
      <c r="AK69" s="125" t="e">
        <f t="shared" si="64"/>
        <v>#NUM!</v>
      </c>
      <c r="AL69" s="125" t="e">
        <f t="shared" si="65"/>
        <v>#NUM!</v>
      </c>
      <c r="AM69" s="125" t="e">
        <f t="shared" si="66"/>
        <v>#NUM!</v>
      </c>
      <c r="AN69" s="125" t="e">
        <f t="shared" si="67"/>
        <v>#NUM!</v>
      </c>
      <c r="AO69" s="125" t="e">
        <f t="shared" si="68"/>
        <v>#VALUE!</v>
      </c>
      <c r="AP69" s="125" t="e">
        <f t="shared" si="69"/>
        <v>#VALUE!</v>
      </c>
      <c r="AQ69" s="125" t="e">
        <f t="shared" si="70"/>
        <v>#VALUE!</v>
      </c>
      <c r="AR69" s="125" t="e">
        <f t="shared" si="71"/>
        <v>#NUM!</v>
      </c>
      <c r="AS69" s="125" t="e">
        <f t="shared" si="72"/>
        <v>#NUM!</v>
      </c>
      <c r="AT69" s="125" t="e">
        <f t="shared" si="73"/>
        <v>#NUM!</v>
      </c>
      <c r="AU69" s="125" t="e">
        <f t="shared" si="74"/>
        <v>#NUM!</v>
      </c>
      <c r="AV69" s="125" t="e">
        <f t="shared" si="75"/>
        <v>#NUM!</v>
      </c>
      <c r="AW69" s="125" t="e">
        <f t="shared" si="76"/>
        <v>#NUM!</v>
      </c>
      <c r="AX69" s="125" t="e">
        <f t="shared" si="77"/>
        <v>#VALUE!</v>
      </c>
      <c r="AY69" s="125" t="e">
        <f t="shared" si="78"/>
        <v>#VALUE!</v>
      </c>
      <c r="AZ69" s="125" t="e">
        <f t="shared" si="79"/>
        <v>#VALUE!</v>
      </c>
      <c r="BA69" s="125" t="e">
        <f t="shared" si="80"/>
        <v>#NUM!</v>
      </c>
      <c r="BB69" s="125" t="e">
        <f t="shared" si="81"/>
        <v>#NUM!</v>
      </c>
      <c r="BC69" s="125" t="e">
        <f t="shared" si="82"/>
        <v>#NUM!</v>
      </c>
      <c r="BD69" s="125" t="e">
        <f t="shared" si="83"/>
        <v>#NUM!</v>
      </c>
      <c r="BE69" s="125" t="e">
        <f t="shared" si="84"/>
        <v>#NUM!</v>
      </c>
      <c r="BF69" s="125" t="e">
        <f t="shared" si="85"/>
        <v>#NUM!</v>
      </c>
      <c r="BG69" s="125" t="e">
        <f t="shared" si="86"/>
        <v>#VALUE!</v>
      </c>
      <c r="BH69" s="125" t="e">
        <f t="shared" si="87"/>
        <v>#VALUE!</v>
      </c>
      <c r="BI69" s="125" t="e">
        <f t="shared" si="88"/>
        <v>#VALUE!</v>
      </c>
      <c r="BJ69" s="125" t="e">
        <f t="shared" si="89"/>
        <v>#NUM!</v>
      </c>
      <c r="BK69" s="125" t="e">
        <f t="shared" si="90"/>
        <v>#NUM!</v>
      </c>
      <c r="BL69" s="125" t="e">
        <f t="shared" si="91"/>
        <v>#NUM!</v>
      </c>
      <c r="BM69" s="125" t="e">
        <f t="shared" si="92"/>
        <v>#NUM!</v>
      </c>
      <c r="BN69" s="125" t="e">
        <f t="shared" si="93"/>
        <v>#NUM!</v>
      </c>
      <c r="BO69" s="125" t="e">
        <f t="shared" si="94"/>
        <v>#NUM!</v>
      </c>
      <c r="BP69" s="125" t="e">
        <f t="shared" si="95"/>
        <v>#VALUE!</v>
      </c>
      <c r="BQ69" s="125" t="e">
        <f t="shared" si="96"/>
        <v>#VALUE!</v>
      </c>
      <c r="BR69" s="125" t="e">
        <f t="shared" si="97"/>
        <v>#VALUE!</v>
      </c>
      <c r="BT69" s="125" t="e">
        <f t="shared" si="98"/>
        <v>#VALUE!</v>
      </c>
      <c r="BU69" s="125" t="e">
        <f t="shared" si="99"/>
        <v>#VALUE!</v>
      </c>
      <c r="BW69" s="125" t="e">
        <f t="shared" si="100"/>
        <v>#VALUE!</v>
      </c>
      <c r="BX69" s="125" t="e">
        <f t="shared" si="101"/>
        <v>#VALUE!</v>
      </c>
      <c r="BZ69" s="125" t="e">
        <f t="shared" si="102"/>
        <v>#VALUE!</v>
      </c>
      <c r="CA69" s="125" t="e">
        <f t="shared" si="103"/>
        <v>#VALUE!</v>
      </c>
      <c r="CC69" s="125" t="e">
        <f t="shared" si="104"/>
        <v>#VALUE!</v>
      </c>
      <c r="CD69" s="125" t="e">
        <f t="shared" si="105"/>
        <v>#VALUE!</v>
      </c>
      <c r="CJ69" s="176" t="e">
        <f t="shared" si="107"/>
        <v>#VALUE!</v>
      </c>
      <c r="CK69" s="176" t="e">
        <f t="shared" si="107"/>
        <v>#VALUE!</v>
      </c>
      <c r="CL69" s="176" t="e">
        <f t="shared" si="107"/>
        <v>#VALUE!</v>
      </c>
      <c r="CM69" s="176" t="e">
        <f t="shared" si="107"/>
        <v>#VALUE!</v>
      </c>
      <c r="CN69" s="176" t="e">
        <f t="shared" si="107"/>
        <v>#VALUE!</v>
      </c>
      <c r="CO69" s="176" t="e">
        <f t="shared" si="107"/>
        <v>#VALUE!</v>
      </c>
      <c r="CP69" s="176" t="e">
        <f t="shared" si="107"/>
        <v>#VALUE!</v>
      </c>
      <c r="CQ69" s="176" t="e">
        <f t="shared" si="107"/>
        <v>#VALUE!</v>
      </c>
      <c r="CR69" s="176" t="e">
        <f t="shared" si="107"/>
        <v>#VALUE!</v>
      </c>
      <c r="CS69" s="176" t="e">
        <f t="shared" si="107"/>
        <v>#VALUE!</v>
      </c>
      <c r="CT69" s="176" t="e">
        <f t="shared" si="107"/>
        <v>#VALUE!</v>
      </c>
      <c r="CU69" s="176" t="e">
        <f t="shared" si="107"/>
        <v>#VALUE!</v>
      </c>
      <c r="CV69" s="176" t="e">
        <f t="shared" si="107"/>
        <v>#VALUE!</v>
      </c>
      <c r="CW69" s="176" t="e">
        <f t="shared" si="107"/>
        <v>#VALUE!</v>
      </c>
      <c r="CX69" s="176" t="e">
        <f t="shared" si="107"/>
        <v>#VALUE!</v>
      </c>
    </row>
    <row r="70" spans="1:102" s="125" customFormat="1" x14ac:dyDescent="0.35">
      <c r="A70" s="140">
        <v>2024</v>
      </c>
      <c r="M70" s="174"/>
      <c r="Q70" s="125" t="e">
        <f t="shared" si="44"/>
        <v>#NUM!</v>
      </c>
      <c r="R70" s="125" t="e">
        <f t="shared" si="45"/>
        <v>#NUM!</v>
      </c>
      <c r="S70" s="125" t="e">
        <f t="shared" si="46"/>
        <v>#NUM!</v>
      </c>
      <c r="T70" s="125" t="e">
        <f t="shared" si="47"/>
        <v>#NUM!</v>
      </c>
      <c r="U70" s="125" t="e">
        <f t="shared" si="48"/>
        <v>#NUM!</v>
      </c>
      <c r="V70" s="125" t="e">
        <f t="shared" si="49"/>
        <v>#NUM!</v>
      </c>
      <c r="W70" s="125" t="e">
        <f t="shared" si="50"/>
        <v>#VALUE!</v>
      </c>
      <c r="X70" s="125" t="e">
        <f t="shared" si="51"/>
        <v>#VALUE!</v>
      </c>
      <c r="Y70" s="125" t="e">
        <f t="shared" si="52"/>
        <v>#VALUE!</v>
      </c>
      <c r="Z70" s="125" t="e">
        <f t="shared" si="53"/>
        <v>#NUM!</v>
      </c>
      <c r="AA70" s="125" t="e">
        <f t="shared" si="54"/>
        <v>#NUM!</v>
      </c>
      <c r="AB70" s="125" t="e">
        <f t="shared" si="55"/>
        <v>#NUM!</v>
      </c>
      <c r="AC70" s="125" t="e">
        <f t="shared" si="56"/>
        <v>#NUM!</v>
      </c>
      <c r="AD70" s="125" t="e">
        <f t="shared" si="57"/>
        <v>#NUM!</v>
      </c>
      <c r="AE70" s="125" t="e">
        <f t="shared" si="58"/>
        <v>#NUM!</v>
      </c>
      <c r="AF70" s="125" t="e">
        <f t="shared" si="59"/>
        <v>#VALUE!</v>
      </c>
      <c r="AG70" s="125" t="e">
        <f t="shared" si="60"/>
        <v>#VALUE!</v>
      </c>
      <c r="AH70" s="125" t="e">
        <f t="shared" si="61"/>
        <v>#VALUE!</v>
      </c>
      <c r="AI70" s="125" t="e">
        <f t="shared" si="62"/>
        <v>#NUM!</v>
      </c>
      <c r="AJ70" s="125" t="e">
        <f t="shared" si="63"/>
        <v>#NUM!</v>
      </c>
      <c r="AK70" s="125" t="e">
        <f t="shared" si="64"/>
        <v>#NUM!</v>
      </c>
      <c r="AL70" s="125" t="e">
        <f t="shared" si="65"/>
        <v>#NUM!</v>
      </c>
      <c r="AM70" s="125" t="e">
        <f t="shared" si="66"/>
        <v>#NUM!</v>
      </c>
      <c r="AN70" s="125" t="e">
        <f t="shared" si="67"/>
        <v>#NUM!</v>
      </c>
      <c r="AO70" s="125" t="e">
        <f t="shared" si="68"/>
        <v>#VALUE!</v>
      </c>
      <c r="AP70" s="125" t="e">
        <f t="shared" si="69"/>
        <v>#VALUE!</v>
      </c>
      <c r="AQ70" s="125" t="e">
        <f t="shared" si="70"/>
        <v>#VALUE!</v>
      </c>
      <c r="AR70" s="125" t="e">
        <f t="shared" si="71"/>
        <v>#NUM!</v>
      </c>
      <c r="AS70" s="125" t="e">
        <f t="shared" si="72"/>
        <v>#NUM!</v>
      </c>
      <c r="AT70" s="125" t="e">
        <f t="shared" si="73"/>
        <v>#NUM!</v>
      </c>
      <c r="AU70" s="125" t="e">
        <f t="shared" si="74"/>
        <v>#NUM!</v>
      </c>
      <c r="AV70" s="125" t="e">
        <f t="shared" si="75"/>
        <v>#NUM!</v>
      </c>
      <c r="AW70" s="125" t="e">
        <f t="shared" si="76"/>
        <v>#NUM!</v>
      </c>
      <c r="AX70" s="125" t="e">
        <f t="shared" si="77"/>
        <v>#VALUE!</v>
      </c>
      <c r="AY70" s="125" t="e">
        <f t="shared" si="78"/>
        <v>#VALUE!</v>
      </c>
      <c r="AZ70" s="125" t="e">
        <f t="shared" si="79"/>
        <v>#VALUE!</v>
      </c>
      <c r="BA70" s="125" t="e">
        <f t="shared" si="80"/>
        <v>#NUM!</v>
      </c>
      <c r="BB70" s="125" t="e">
        <f t="shared" si="81"/>
        <v>#NUM!</v>
      </c>
      <c r="BC70" s="125" t="e">
        <f t="shared" si="82"/>
        <v>#NUM!</v>
      </c>
      <c r="BD70" s="125" t="e">
        <f t="shared" si="83"/>
        <v>#NUM!</v>
      </c>
      <c r="BE70" s="125" t="e">
        <f t="shared" si="84"/>
        <v>#NUM!</v>
      </c>
      <c r="BF70" s="125" t="e">
        <f t="shared" si="85"/>
        <v>#NUM!</v>
      </c>
      <c r="BG70" s="125" t="e">
        <f t="shared" si="86"/>
        <v>#VALUE!</v>
      </c>
      <c r="BH70" s="125" t="e">
        <f t="shared" si="87"/>
        <v>#VALUE!</v>
      </c>
      <c r="BI70" s="125" t="e">
        <f t="shared" si="88"/>
        <v>#VALUE!</v>
      </c>
      <c r="BJ70" s="125" t="e">
        <f t="shared" si="89"/>
        <v>#NUM!</v>
      </c>
      <c r="BK70" s="125" t="e">
        <f t="shared" si="90"/>
        <v>#NUM!</v>
      </c>
      <c r="BL70" s="125" t="e">
        <f t="shared" si="91"/>
        <v>#NUM!</v>
      </c>
      <c r="BM70" s="125" t="e">
        <f t="shared" si="92"/>
        <v>#NUM!</v>
      </c>
      <c r="BN70" s="125" t="e">
        <f t="shared" si="93"/>
        <v>#NUM!</v>
      </c>
      <c r="BO70" s="125" t="e">
        <f t="shared" si="94"/>
        <v>#NUM!</v>
      </c>
      <c r="BP70" s="125" t="e">
        <f t="shared" si="95"/>
        <v>#VALUE!</v>
      </c>
      <c r="BQ70" s="125" t="e">
        <f t="shared" si="96"/>
        <v>#VALUE!</v>
      </c>
      <c r="BR70" s="125" t="e">
        <f t="shared" si="97"/>
        <v>#VALUE!</v>
      </c>
      <c r="BT70" s="125" t="e">
        <f t="shared" si="98"/>
        <v>#VALUE!</v>
      </c>
      <c r="BU70" s="125" t="e">
        <f t="shared" si="99"/>
        <v>#VALUE!</v>
      </c>
      <c r="BW70" s="125" t="e">
        <f t="shared" si="100"/>
        <v>#VALUE!</v>
      </c>
      <c r="BX70" s="125" t="e">
        <f t="shared" si="101"/>
        <v>#VALUE!</v>
      </c>
      <c r="BZ70" s="125" t="e">
        <f t="shared" si="102"/>
        <v>#VALUE!</v>
      </c>
      <c r="CA70" s="125" t="e">
        <f t="shared" si="103"/>
        <v>#VALUE!</v>
      </c>
      <c r="CC70" s="125" t="e">
        <f t="shared" si="104"/>
        <v>#VALUE!</v>
      </c>
      <c r="CD70" s="125" t="e">
        <f t="shared" si="105"/>
        <v>#VALUE!</v>
      </c>
      <c r="CJ70" s="176" t="e">
        <f t="shared" si="107"/>
        <v>#VALUE!</v>
      </c>
      <c r="CK70" s="176" t="e">
        <f t="shared" si="107"/>
        <v>#VALUE!</v>
      </c>
      <c r="CL70" s="176" t="e">
        <f t="shared" si="107"/>
        <v>#VALUE!</v>
      </c>
      <c r="CM70" s="176" t="e">
        <f t="shared" si="107"/>
        <v>#VALUE!</v>
      </c>
      <c r="CN70" s="176" t="e">
        <f t="shared" si="107"/>
        <v>#VALUE!</v>
      </c>
      <c r="CO70" s="176" t="e">
        <f t="shared" si="107"/>
        <v>#VALUE!</v>
      </c>
      <c r="CP70" s="176" t="e">
        <f t="shared" si="107"/>
        <v>#VALUE!</v>
      </c>
      <c r="CQ70" s="176" t="e">
        <f t="shared" si="107"/>
        <v>#VALUE!</v>
      </c>
      <c r="CR70" s="176" t="e">
        <f t="shared" si="107"/>
        <v>#VALUE!</v>
      </c>
      <c r="CS70" s="176" t="e">
        <f t="shared" si="107"/>
        <v>#VALUE!</v>
      </c>
      <c r="CT70" s="176" t="e">
        <f t="shared" si="107"/>
        <v>#VALUE!</v>
      </c>
      <c r="CU70" s="176" t="e">
        <f t="shared" si="107"/>
        <v>#VALUE!</v>
      </c>
      <c r="CV70" s="176" t="e">
        <f t="shared" si="107"/>
        <v>#VALUE!</v>
      </c>
      <c r="CW70" s="176" t="e">
        <f t="shared" si="107"/>
        <v>#VALUE!</v>
      </c>
      <c r="CX70" s="176" t="e">
        <f t="shared" si="107"/>
        <v>#VALUE!</v>
      </c>
    </row>
    <row r="71" spans="1:102" s="125" customFormat="1" x14ac:dyDescent="0.35">
      <c r="A71" s="140">
        <v>2025</v>
      </c>
      <c r="M71" s="174"/>
      <c r="Q71" s="125" t="e">
        <f t="shared" si="44"/>
        <v>#NUM!</v>
      </c>
      <c r="R71" s="125" t="e">
        <f t="shared" si="45"/>
        <v>#NUM!</v>
      </c>
      <c r="S71" s="125" t="e">
        <f t="shared" si="46"/>
        <v>#NUM!</v>
      </c>
      <c r="T71" s="125" t="e">
        <f t="shared" si="47"/>
        <v>#NUM!</v>
      </c>
      <c r="U71" s="125" t="e">
        <f t="shared" si="48"/>
        <v>#NUM!</v>
      </c>
      <c r="V71" s="125" t="e">
        <f t="shared" si="49"/>
        <v>#NUM!</v>
      </c>
      <c r="W71" s="125" t="e">
        <f t="shared" si="50"/>
        <v>#VALUE!</v>
      </c>
      <c r="X71" s="125" t="e">
        <f t="shared" si="51"/>
        <v>#VALUE!</v>
      </c>
      <c r="Y71" s="125" t="e">
        <f t="shared" si="52"/>
        <v>#VALUE!</v>
      </c>
      <c r="Z71" s="125" t="e">
        <f t="shared" si="53"/>
        <v>#NUM!</v>
      </c>
      <c r="AA71" s="125" t="e">
        <f t="shared" si="54"/>
        <v>#NUM!</v>
      </c>
      <c r="AB71" s="125" t="e">
        <f t="shared" si="55"/>
        <v>#NUM!</v>
      </c>
      <c r="AC71" s="125" t="e">
        <f t="shared" si="56"/>
        <v>#NUM!</v>
      </c>
      <c r="AD71" s="125" t="e">
        <f t="shared" si="57"/>
        <v>#NUM!</v>
      </c>
      <c r="AE71" s="125" t="e">
        <f t="shared" si="58"/>
        <v>#NUM!</v>
      </c>
      <c r="AF71" s="125" t="e">
        <f t="shared" si="59"/>
        <v>#VALUE!</v>
      </c>
      <c r="AG71" s="125" t="e">
        <f t="shared" si="60"/>
        <v>#VALUE!</v>
      </c>
      <c r="AH71" s="125" t="e">
        <f t="shared" si="61"/>
        <v>#VALUE!</v>
      </c>
      <c r="AI71" s="125" t="e">
        <f t="shared" si="62"/>
        <v>#NUM!</v>
      </c>
      <c r="AJ71" s="125" t="e">
        <f t="shared" si="63"/>
        <v>#NUM!</v>
      </c>
      <c r="AK71" s="125" t="e">
        <f t="shared" si="64"/>
        <v>#NUM!</v>
      </c>
      <c r="AL71" s="125" t="e">
        <f t="shared" si="65"/>
        <v>#NUM!</v>
      </c>
      <c r="AM71" s="125" t="e">
        <f t="shared" si="66"/>
        <v>#NUM!</v>
      </c>
      <c r="AN71" s="125" t="e">
        <f t="shared" si="67"/>
        <v>#NUM!</v>
      </c>
      <c r="AO71" s="125" t="e">
        <f t="shared" si="68"/>
        <v>#VALUE!</v>
      </c>
      <c r="AP71" s="125" t="e">
        <f t="shared" si="69"/>
        <v>#VALUE!</v>
      </c>
      <c r="AQ71" s="125" t="e">
        <f t="shared" si="70"/>
        <v>#VALUE!</v>
      </c>
      <c r="AR71" s="125" t="e">
        <f t="shared" si="71"/>
        <v>#NUM!</v>
      </c>
      <c r="AS71" s="125" t="e">
        <f t="shared" si="72"/>
        <v>#NUM!</v>
      </c>
      <c r="AT71" s="125" t="e">
        <f t="shared" si="73"/>
        <v>#NUM!</v>
      </c>
      <c r="AU71" s="125" t="e">
        <f t="shared" si="74"/>
        <v>#NUM!</v>
      </c>
      <c r="AV71" s="125" t="e">
        <f t="shared" si="75"/>
        <v>#NUM!</v>
      </c>
      <c r="AW71" s="125" t="e">
        <f t="shared" si="76"/>
        <v>#NUM!</v>
      </c>
      <c r="AX71" s="125" t="e">
        <f t="shared" si="77"/>
        <v>#VALUE!</v>
      </c>
      <c r="AY71" s="125" t="e">
        <f t="shared" si="78"/>
        <v>#VALUE!</v>
      </c>
      <c r="AZ71" s="125" t="e">
        <f t="shared" si="79"/>
        <v>#VALUE!</v>
      </c>
      <c r="BA71" s="125" t="e">
        <f t="shared" si="80"/>
        <v>#NUM!</v>
      </c>
      <c r="BB71" s="125" t="e">
        <f t="shared" si="81"/>
        <v>#NUM!</v>
      </c>
      <c r="BC71" s="125" t="e">
        <f t="shared" si="82"/>
        <v>#NUM!</v>
      </c>
      <c r="BD71" s="125" t="e">
        <f t="shared" si="83"/>
        <v>#NUM!</v>
      </c>
      <c r="BE71" s="125" t="e">
        <f t="shared" si="84"/>
        <v>#NUM!</v>
      </c>
      <c r="BF71" s="125" t="e">
        <f t="shared" si="85"/>
        <v>#NUM!</v>
      </c>
      <c r="BG71" s="125" t="e">
        <f t="shared" si="86"/>
        <v>#VALUE!</v>
      </c>
      <c r="BH71" s="125" t="e">
        <f t="shared" si="87"/>
        <v>#VALUE!</v>
      </c>
      <c r="BI71" s="125" t="e">
        <f t="shared" si="88"/>
        <v>#VALUE!</v>
      </c>
      <c r="BJ71" s="125" t="e">
        <f t="shared" si="89"/>
        <v>#NUM!</v>
      </c>
      <c r="BK71" s="125" t="e">
        <f t="shared" si="90"/>
        <v>#NUM!</v>
      </c>
      <c r="BL71" s="125" t="e">
        <f t="shared" si="91"/>
        <v>#NUM!</v>
      </c>
      <c r="BM71" s="125" t="e">
        <f t="shared" si="92"/>
        <v>#NUM!</v>
      </c>
      <c r="BN71" s="125" t="e">
        <f t="shared" si="93"/>
        <v>#NUM!</v>
      </c>
      <c r="BO71" s="125" t="e">
        <f t="shared" si="94"/>
        <v>#NUM!</v>
      </c>
      <c r="BP71" s="125" t="e">
        <f t="shared" si="95"/>
        <v>#VALUE!</v>
      </c>
      <c r="BQ71" s="125" t="e">
        <f t="shared" si="96"/>
        <v>#VALUE!</v>
      </c>
      <c r="BR71" s="125" t="e">
        <f t="shared" si="97"/>
        <v>#VALUE!</v>
      </c>
      <c r="BT71" s="125" t="e">
        <f t="shared" si="98"/>
        <v>#VALUE!</v>
      </c>
      <c r="BU71" s="125" t="e">
        <f t="shared" si="99"/>
        <v>#VALUE!</v>
      </c>
      <c r="BW71" s="125" t="e">
        <f t="shared" si="100"/>
        <v>#VALUE!</v>
      </c>
      <c r="BX71" s="125" t="e">
        <f t="shared" si="101"/>
        <v>#VALUE!</v>
      </c>
      <c r="BZ71" s="125" t="e">
        <f t="shared" si="102"/>
        <v>#VALUE!</v>
      </c>
      <c r="CA71" s="125" t="e">
        <f t="shared" si="103"/>
        <v>#VALUE!</v>
      </c>
      <c r="CC71" s="125" t="e">
        <f t="shared" si="104"/>
        <v>#VALUE!</v>
      </c>
      <c r="CD71" s="125" t="e">
        <f t="shared" si="105"/>
        <v>#VALUE!</v>
      </c>
      <c r="CJ71" s="176" t="e">
        <f t="shared" si="107"/>
        <v>#VALUE!</v>
      </c>
      <c r="CK71" s="176" t="e">
        <f t="shared" si="107"/>
        <v>#VALUE!</v>
      </c>
      <c r="CL71" s="176" t="e">
        <f t="shared" si="107"/>
        <v>#VALUE!</v>
      </c>
      <c r="CM71" s="176" t="e">
        <f t="shared" si="107"/>
        <v>#VALUE!</v>
      </c>
      <c r="CN71" s="176" t="e">
        <f t="shared" si="107"/>
        <v>#VALUE!</v>
      </c>
      <c r="CO71" s="176" t="e">
        <f t="shared" si="107"/>
        <v>#VALUE!</v>
      </c>
      <c r="CP71" s="176" t="e">
        <f t="shared" si="107"/>
        <v>#VALUE!</v>
      </c>
      <c r="CQ71" s="176" t="e">
        <f t="shared" si="107"/>
        <v>#VALUE!</v>
      </c>
      <c r="CR71" s="176" t="e">
        <f t="shared" si="107"/>
        <v>#VALUE!</v>
      </c>
      <c r="CS71" s="176" t="e">
        <f t="shared" si="107"/>
        <v>#VALUE!</v>
      </c>
      <c r="CT71" s="176" t="e">
        <f t="shared" si="107"/>
        <v>#VALUE!</v>
      </c>
      <c r="CU71" s="176" t="e">
        <f t="shared" si="107"/>
        <v>#VALUE!</v>
      </c>
      <c r="CV71" s="176" t="e">
        <f t="shared" si="107"/>
        <v>#VALUE!</v>
      </c>
      <c r="CW71" s="176" t="e">
        <f t="shared" si="107"/>
        <v>#VALUE!</v>
      </c>
      <c r="CX71" s="176" t="e">
        <f t="shared" si="107"/>
        <v>#VALUE!</v>
      </c>
    </row>
    <row r="72" spans="1:102" s="125" customFormat="1" x14ac:dyDescent="0.35">
      <c r="A72" s="140">
        <v>2026</v>
      </c>
      <c r="M72" s="174"/>
      <c r="Q72" s="125" t="e">
        <f t="shared" si="44"/>
        <v>#NUM!</v>
      </c>
      <c r="R72" s="125" t="e">
        <f t="shared" si="45"/>
        <v>#NUM!</v>
      </c>
      <c r="S72" s="125" t="e">
        <f t="shared" si="46"/>
        <v>#NUM!</v>
      </c>
      <c r="T72" s="125" t="e">
        <f t="shared" si="47"/>
        <v>#NUM!</v>
      </c>
      <c r="U72" s="125" t="e">
        <f t="shared" si="48"/>
        <v>#NUM!</v>
      </c>
      <c r="V72" s="125" t="e">
        <f t="shared" si="49"/>
        <v>#NUM!</v>
      </c>
      <c r="W72" s="125" t="e">
        <f t="shared" si="50"/>
        <v>#VALUE!</v>
      </c>
      <c r="X72" s="125" t="e">
        <f t="shared" si="51"/>
        <v>#VALUE!</v>
      </c>
      <c r="Y72" s="125" t="e">
        <f t="shared" si="52"/>
        <v>#VALUE!</v>
      </c>
      <c r="Z72" s="125" t="e">
        <f t="shared" si="53"/>
        <v>#NUM!</v>
      </c>
      <c r="AA72" s="125" t="e">
        <f t="shared" si="54"/>
        <v>#NUM!</v>
      </c>
      <c r="AB72" s="125" t="e">
        <f t="shared" si="55"/>
        <v>#NUM!</v>
      </c>
      <c r="AC72" s="125" t="e">
        <f t="shared" si="56"/>
        <v>#NUM!</v>
      </c>
      <c r="AD72" s="125" t="e">
        <f t="shared" si="57"/>
        <v>#NUM!</v>
      </c>
      <c r="AE72" s="125" t="e">
        <f t="shared" si="58"/>
        <v>#NUM!</v>
      </c>
      <c r="AF72" s="125" t="e">
        <f t="shared" si="59"/>
        <v>#VALUE!</v>
      </c>
      <c r="AG72" s="125" t="e">
        <f t="shared" si="60"/>
        <v>#VALUE!</v>
      </c>
      <c r="AH72" s="125" t="e">
        <f t="shared" si="61"/>
        <v>#VALUE!</v>
      </c>
      <c r="AI72" s="125" t="e">
        <f t="shared" si="62"/>
        <v>#NUM!</v>
      </c>
      <c r="AJ72" s="125" t="e">
        <f t="shared" si="63"/>
        <v>#NUM!</v>
      </c>
      <c r="AK72" s="125" t="e">
        <f t="shared" si="64"/>
        <v>#NUM!</v>
      </c>
      <c r="AL72" s="125" t="e">
        <f t="shared" si="65"/>
        <v>#NUM!</v>
      </c>
      <c r="AM72" s="125" t="e">
        <f t="shared" si="66"/>
        <v>#NUM!</v>
      </c>
      <c r="AN72" s="125" t="e">
        <f t="shared" si="67"/>
        <v>#NUM!</v>
      </c>
      <c r="AO72" s="125" t="e">
        <f t="shared" si="68"/>
        <v>#VALUE!</v>
      </c>
      <c r="AP72" s="125" t="e">
        <f t="shared" si="69"/>
        <v>#VALUE!</v>
      </c>
      <c r="AQ72" s="125" t="e">
        <f t="shared" si="70"/>
        <v>#VALUE!</v>
      </c>
      <c r="AR72" s="125" t="e">
        <f t="shared" si="71"/>
        <v>#NUM!</v>
      </c>
      <c r="AS72" s="125" t="e">
        <f t="shared" si="72"/>
        <v>#NUM!</v>
      </c>
      <c r="AT72" s="125" t="e">
        <f t="shared" si="73"/>
        <v>#NUM!</v>
      </c>
      <c r="AU72" s="125" t="e">
        <f t="shared" si="74"/>
        <v>#NUM!</v>
      </c>
      <c r="AV72" s="125" t="e">
        <f t="shared" si="75"/>
        <v>#NUM!</v>
      </c>
      <c r="AW72" s="125" t="e">
        <f t="shared" si="76"/>
        <v>#NUM!</v>
      </c>
      <c r="AX72" s="125" t="e">
        <f t="shared" si="77"/>
        <v>#VALUE!</v>
      </c>
      <c r="AY72" s="125" t="e">
        <f t="shared" si="78"/>
        <v>#VALUE!</v>
      </c>
      <c r="AZ72" s="125" t="e">
        <f t="shared" si="79"/>
        <v>#VALUE!</v>
      </c>
      <c r="BA72" s="125" t="e">
        <f t="shared" si="80"/>
        <v>#NUM!</v>
      </c>
      <c r="BB72" s="125" t="e">
        <f t="shared" si="81"/>
        <v>#NUM!</v>
      </c>
      <c r="BC72" s="125" t="e">
        <f t="shared" si="82"/>
        <v>#NUM!</v>
      </c>
      <c r="BD72" s="125" t="e">
        <f t="shared" si="83"/>
        <v>#NUM!</v>
      </c>
      <c r="BE72" s="125" t="e">
        <f t="shared" si="84"/>
        <v>#NUM!</v>
      </c>
      <c r="BF72" s="125" t="e">
        <f t="shared" si="85"/>
        <v>#NUM!</v>
      </c>
      <c r="BG72" s="125" t="e">
        <f t="shared" si="86"/>
        <v>#VALUE!</v>
      </c>
      <c r="BH72" s="125" t="e">
        <f t="shared" si="87"/>
        <v>#VALUE!</v>
      </c>
      <c r="BI72" s="125" t="e">
        <f t="shared" si="88"/>
        <v>#VALUE!</v>
      </c>
      <c r="BJ72" s="125" t="e">
        <f t="shared" si="89"/>
        <v>#NUM!</v>
      </c>
      <c r="BK72" s="125" t="e">
        <f t="shared" si="90"/>
        <v>#NUM!</v>
      </c>
      <c r="BL72" s="125" t="e">
        <f t="shared" si="91"/>
        <v>#NUM!</v>
      </c>
      <c r="BM72" s="125" t="e">
        <f t="shared" si="92"/>
        <v>#NUM!</v>
      </c>
      <c r="BN72" s="125" t="e">
        <f t="shared" si="93"/>
        <v>#NUM!</v>
      </c>
      <c r="BO72" s="125" t="e">
        <f t="shared" si="94"/>
        <v>#NUM!</v>
      </c>
      <c r="BP72" s="125" t="e">
        <f t="shared" si="95"/>
        <v>#VALUE!</v>
      </c>
      <c r="BQ72" s="125" t="e">
        <f t="shared" si="96"/>
        <v>#VALUE!</v>
      </c>
      <c r="BR72" s="125" t="e">
        <f t="shared" si="97"/>
        <v>#VALUE!</v>
      </c>
      <c r="BT72" s="125" t="e">
        <f t="shared" si="98"/>
        <v>#VALUE!</v>
      </c>
      <c r="BU72" s="125" t="e">
        <f t="shared" si="99"/>
        <v>#VALUE!</v>
      </c>
      <c r="BW72" s="125" t="e">
        <f t="shared" si="100"/>
        <v>#VALUE!</v>
      </c>
      <c r="BX72" s="125" t="e">
        <f t="shared" si="101"/>
        <v>#VALUE!</v>
      </c>
      <c r="BZ72" s="125" t="e">
        <f t="shared" si="102"/>
        <v>#VALUE!</v>
      </c>
      <c r="CA72" s="125" t="e">
        <f t="shared" si="103"/>
        <v>#VALUE!</v>
      </c>
      <c r="CC72" s="125" t="e">
        <f t="shared" si="104"/>
        <v>#VALUE!</v>
      </c>
      <c r="CD72" s="125" t="e">
        <f t="shared" si="105"/>
        <v>#VALUE!</v>
      </c>
      <c r="CJ72" s="176" t="e">
        <f t="shared" si="107"/>
        <v>#VALUE!</v>
      </c>
      <c r="CK72" s="176" t="e">
        <f t="shared" si="107"/>
        <v>#VALUE!</v>
      </c>
      <c r="CL72" s="176" t="e">
        <f t="shared" si="107"/>
        <v>#VALUE!</v>
      </c>
      <c r="CM72" s="176" t="e">
        <f t="shared" si="107"/>
        <v>#VALUE!</v>
      </c>
      <c r="CN72" s="176" t="e">
        <f t="shared" si="107"/>
        <v>#VALUE!</v>
      </c>
      <c r="CO72" s="176" t="e">
        <f t="shared" si="107"/>
        <v>#VALUE!</v>
      </c>
      <c r="CP72" s="176" t="e">
        <f t="shared" si="107"/>
        <v>#VALUE!</v>
      </c>
      <c r="CQ72" s="176" t="e">
        <f t="shared" si="107"/>
        <v>#VALUE!</v>
      </c>
      <c r="CR72" s="176" t="e">
        <f t="shared" si="107"/>
        <v>#VALUE!</v>
      </c>
      <c r="CS72" s="176" t="e">
        <f t="shared" si="107"/>
        <v>#VALUE!</v>
      </c>
      <c r="CT72" s="176" t="e">
        <f t="shared" si="107"/>
        <v>#VALUE!</v>
      </c>
      <c r="CU72" s="176" t="e">
        <f t="shared" si="107"/>
        <v>#VALUE!</v>
      </c>
      <c r="CV72" s="176" t="e">
        <f t="shared" si="107"/>
        <v>#VALUE!</v>
      </c>
      <c r="CW72" s="176" t="e">
        <f t="shared" si="107"/>
        <v>#VALUE!</v>
      </c>
      <c r="CX72" s="176" t="e">
        <f t="shared" si="107"/>
        <v>#VALUE!</v>
      </c>
    </row>
    <row r="73" spans="1:102" s="125" customFormat="1" x14ac:dyDescent="0.35">
      <c r="A73" s="140">
        <v>2027</v>
      </c>
      <c r="M73" s="174"/>
      <c r="Q73" s="125" t="e">
        <f t="shared" si="44"/>
        <v>#NUM!</v>
      </c>
      <c r="R73" s="125" t="e">
        <f t="shared" si="45"/>
        <v>#NUM!</v>
      </c>
      <c r="S73" s="125" t="e">
        <f t="shared" si="46"/>
        <v>#NUM!</v>
      </c>
      <c r="T73" s="125" t="e">
        <f t="shared" si="47"/>
        <v>#NUM!</v>
      </c>
      <c r="U73" s="125" t="e">
        <f t="shared" si="48"/>
        <v>#NUM!</v>
      </c>
      <c r="V73" s="125" t="e">
        <f t="shared" si="49"/>
        <v>#NUM!</v>
      </c>
      <c r="W73" s="125" t="e">
        <f t="shared" si="50"/>
        <v>#VALUE!</v>
      </c>
      <c r="X73" s="125" t="e">
        <f t="shared" si="51"/>
        <v>#VALUE!</v>
      </c>
      <c r="Y73" s="125" t="e">
        <f t="shared" si="52"/>
        <v>#VALUE!</v>
      </c>
      <c r="Z73" s="125" t="e">
        <f t="shared" si="53"/>
        <v>#NUM!</v>
      </c>
      <c r="AA73" s="125" t="e">
        <f t="shared" si="54"/>
        <v>#NUM!</v>
      </c>
      <c r="AB73" s="125" t="e">
        <f t="shared" si="55"/>
        <v>#NUM!</v>
      </c>
      <c r="AC73" s="125" t="e">
        <f t="shared" si="56"/>
        <v>#NUM!</v>
      </c>
      <c r="AD73" s="125" t="e">
        <f t="shared" si="57"/>
        <v>#NUM!</v>
      </c>
      <c r="AE73" s="125" t="e">
        <f t="shared" si="58"/>
        <v>#NUM!</v>
      </c>
      <c r="AF73" s="125" t="e">
        <f t="shared" si="59"/>
        <v>#VALUE!</v>
      </c>
      <c r="AG73" s="125" t="e">
        <f t="shared" si="60"/>
        <v>#VALUE!</v>
      </c>
      <c r="AH73" s="125" t="e">
        <f t="shared" si="61"/>
        <v>#VALUE!</v>
      </c>
      <c r="AI73" s="125" t="e">
        <f t="shared" si="62"/>
        <v>#NUM!</v>
      </c>
      <c r="AJ73" s="125" t="e">
        <f t="shared" si="63"/>
        <v>#NUM!</v>
      </c>
      <c r="AK73" s="125" t="e">
        <f t="shared" si="64"/>
        <v>#NUM!</v>
      </c>
      <c r="AL73" s="125" t="e">
        <f t="shared" si="65"/>
        <v>#NUM!</v>
      </c>
      <c r="AM73" s="125" t="e">
        <f t="shared" si="66"/>
        <v>#NUM!</v>
      </c>
      <c r="AN73" s="125" t="e">
        <f t="shared" si="67"/>
        <v>#NUM!</v>
      </c>
      <c r="AO73" s="125" t="e">
        <f t="shared" si="68"/>
        <v>#VALUE!</v>
      </c>
      <c r="AP73" s="125" t="e">
        <f t="shared" si="69"/>
        <v>#VALUE!</v>
      </c>
      <c r="AQ73" s="125" t="e">
        <f t="shared" si="70"/>
        <v>#VALUE!</v>
      </c>
      <c r="AR73" s="125" t="e">
        <f t="shared" si="71"/>
        <v>#NUM!</v>
      </c>
      <c r="AS73" s="125" t="e">
        <f t="shared" si="72"/>
        <v>#NUM!</v>
      </c>
      <c r="AT73" s="125" t="e">
        <f t="shared" si="73"/>
        <v>#NUM!</v>
      </c>
      <c r="AU73" s="125" t="e">
        <f t="shared" si="74"/>
        <v>#NUM!</v>
      </c>
      <c r="AV73" s="125" t="e">
        <f t="shared" si="75"/>
        <v>#NUM!</v>
      </c>
      <c r="AW73" s="125" t="e">
        <f t="shared" si="76"/>
        <v>#NUM!</v>
      </c>
      <c r="AX73" s="125" t="e">
        <f t="shared" si="77"/>
        <v>#VALUE!</v>
      </c>
      <c r="AY73" s="125" t="e">
        <f t="shared" si="78"/>
        <v>#VALUE!</v>
      </c>
      <c r="AZ73" s="125" t="e">
        <f t="shared" si="79"/>
        <v>#VALUE!</v>
      </c>
      <c r="BA73" s="125" t="e">
        <f t="shared" si="80"/>
        <v>#NUM!</v>
      </c>
      <c r="BB73" s="125" t="e">
        <f t="shared" si="81"/>
        <v>#NUM!</v>
      </c>
      <c r="BC73" s="125" t="e">
        <f t="shared" si="82"/>
        <v>#NUM!</v>
      </c>
      <c r="BD73" s="125" t="e">
        <f t="shared" si="83"/>
        <v>#NUM!</v>
      </c>
      <c r="BE73" s="125" t="e">
        <f t="shared" si="84"/>
        <v>#NUM!</v>
      </c>
      <c r="BF73" s="125" t="e">
        <f t="shared" si="85"/>
        <v>#NUM!</v>
      </c>
      <c r="BG73" s="125" t="e">
        <f t="shared" si="86"/>
        <v>#VALUE!</v>
      </c>
      <c r="BH73" s="125" t="e">
        <f t="shared" si="87"/>
        <v>#VALUE!</v>
      </c>
      <c r="BI73" s="125" t="e">
        <f t="shared" si="88"/>
        <v>#VALUE!</v>
      </c>
      <c r="BJ73" s="125" t="e">
        <f t="shared" si="89"/>
        <v>#NUM!</v>
      </c>
      <c r="BK73" s="125" t="e">
        <f t="shared" si="90"/>
        <v>#NUM!</v>
      </c>
      <c r="BL73" s="125" t="e">
        <f t="shared" si="91"/>
        <v>#NUM!</v>
      </c>
      <c r="BM73" s="125" t="e">
        <f t="shared" si="92"/>
        <v>#NUM!</v>
      </c>
      <c r="BN73" s="125" t="e">
        <f t="shared" si="93"/>
        <v>#NUM!</v>
      </c>
      <c r="BO73" s="125" t="e">
        <f t="shared" si="94"/>
        <v>#NUM!</v>
      </c>
      <c r="BP73" s="125" t="e">
        <f t="shared" si="95"/>
        <v>#VALUE!</v>
      </c>
      <c r="BQ73" s="125" t="e">
        <f t="shared" si="96"/>
        <v>#VALUE!</v>
      </c>
      <c r="BR73" s="125" t="e">
        <f t="shared" si="97"/>
        <v>#VALUE!</v>
      </c>
      <c r="BT73" s="125" t="e">
        <f t="shared" si="98"/>
        <v>#VALUE!</v>
      </c>
      <c r="BU73" s="125" t="e">
        <f t="shared" si="99"/>
        <v>#VALUE!</v>
      </c>
      <c r="BW73" s="125" t="e">
        <f t="shared" si="100"/>
        <v>#VALUE!</v>
      </c>
      <c r="BX73" s="125" t="e">
        <f t="shared" si="101"/>
        <v>#VALUE!</v>
      </c>
      <c r="BZ73" s="125" t="e">
        <f t="shared" si="102"/>
        <v>#VALUE!</v>
      </c>
      <c r="CA73" s="125" t="e">
        <f t="shared" si="103"/>
        <v>#VALUE!</v>
      </c>
      <c r="CC73" s="125" t="e">
        <f t="shared" si="104"/>
        <v>#VALUE!</v>
      </c>
      <c r="CD73" s="125" t="e">
        <f t="shared" si="105"/>
        <v>#VALUE!</v>
      </c>
      <c r="CJ73" s="176" t="e">
        <f t="shared" si="107"/>
        <v>#VALUE!</v>
      </c>
      <c r="CK73" s="176" t="e">
        <f t="shared" si="107"/>
        <v>#VALUE!</v>
      </c>
      <c r="CL73" s="176" t="e">
        <f t="shared" si="107"/>
        <v>#VALUE!</v>
      </c>
      <c r="CM73" s="176" t="e">
        <f t="shared" si="107"/>
        <v>#VALUE!</v>
      </c>
      <c r="CN73" s="176" t="e">
        <f t="shared" si="107"/>
        <v>#VALUE!</v>
      </c>
      <c r="CO73" s="176" t="e">
        <f t="shared" si="107"/>
        <v>#VALUE!</v>
      </c>
      <c r="CP73" s="176" t="e">
        <f t="shared" si="107"/>
        <v>#VALUE!</v>
      </c>
      <c r="CQ73" s="176" t="e">
        <f t="shared" si="107"/>
        <v>#VALUE!</v>
      </c>
      <c r="CR73" s="176" t="e">
        <f t="shared" si="107"/>
        <v>#VALUE!</v>
      </c>
      <c r="CS73" s="176" t="e">
        <f t="shared" si="107"/>
        <v>#VALUE!</v>
      </c>
      <c r="CT73" s="176" t="e">
        <f t="shared" si="107"/>
        <v>#VALUE!</v>
      </c>
      <c r="CU73" s="176" t="e">
        <f t="shared" si="107"/>
        <v>#VALUE!</v>
      </c>
      <c r="CV73" s="176" t="e">
        <f t="shared" si="107"/>
        <v>#VALUE!</v>
      </c>
      <c r="CW73" s="176" t="e">
        <f t="shared" si="107"/>
        <v>#VALUE!</v>
      </c>
      <c r="CX73" s="176" t="e">
        <f t="shared" si="107"/>
        <v>#VALUE!</v>
      </c>
    </row>
    <row r="74" spans="1:102" s="125" customFormat="1" x14ac:dyDescent="0.35">
      <c r="A74" s="140">
        <v>2028</v>
      </c>
      <c r="M74" s="174"/>
      <c r="Q74" s="125" t="e">
        <f t="shared" si="44"/>
        <v>#NUM!</v>
      </c>
      <c r="R74" s="125" t="e">
        <f t="shared" si="45"/>
        <v>#NUM!</v>
      </c>
      <c r="S74" s="125" t="e">
        <f t="shared" si="46"/>
        <v>#NUM!</v>
      </c>
      <c r="T74" s="125" t="e">
        <f t="shared" si="47"/>
        <v>#NUM!</v>
      </c>
      <c r="U74" s="125" t="e">
        <f t="shared" si="48"/>
        <v>#NUM!</v>
      </c>
      <c r="V74" s="125" t="e">
        <f t="shared" si="49"/>
        <v>#NUM!</v>
      </c>
      <c r="W74" s="125" t="e">
        <f t="shared" si="50"/>
        <v>#VALUE!</v>
      </c>
      <c r="X74" s="125" t="e">
        <f t="shared" si="51"/>
        <v>#VALUE!</v>
      </c>
      <c r="Y74" s="125" t="e">
        <f t="shared" si="52"/>
        <v>#VALUE!</v>
      </c>
      <c r="Z74" s="125" t="e">
        <f t="shared" si="53"/>
        <v>#NUM!</v>
      </c>
      <c r="AA74" s="125" t="e">
        <f t="shared" si="54"/>
        <v>#NUM!</v>
      </c>
      <c r="AB74" s="125" t="e">
        <f t="shared" si="55"/>
        <v>#NUM!</v>
      </c>
      <c r="AC74" s="125" t="e">
        <f t="shared" si="56"/>
        <v>#NUM!</v>
      </c>
      <c r="AD74" s="125" t="e">
        <f t="shared" si="57"/>
        <v>#NUM!</v>
      </c>
      <c r="AE74" s="125" t="e">
        <f t="shared" si="58"/>
        <v>#NUM!</v>
      </c>
      <c r="AF74" s="125" t="e">
        <f t="shared" si="59"/>
        <v>#VALUE!</v>
      </c>
      <c r="AG74" s="125" t="e">
        <f t="shared" si="60"/>
        <v>#VALUE!</v>
      </c>
      <c r="AH74" s="125" t="e">
        <f t="shared" si="61"/>
        <v>#VALUE!</v>
      </c>
      <c r="AI74" s="125" t="e">
        <f t="shared" si="62"/>
        <v>#NUM!</v>
      </c>
      <c r="AJ74" s="125" t="e">
        <f t="shared" si="63"/>
        <v>#NUM!</v>
      </c>
      <c r="AK74" s="125" t="e">
        <f t="shared" si="64"/>
        <v>#NUM!</v>
      </c>
      <c r="AL74" s="125" t="e">
        <f t="shared" si="65"/>
        <v>#NUM!</v>
      </c>
      <c r="AM74" s="125" t="e">
        <f t="shared" si="66"/>
        <v>#NUM!</v>
      </c>
      <c r="AN74" s="125" t="e">
        <f t="shared" si="67"/>
        <v>#NUM!</v>
      </c>
      <c r="AO74" s="125" t="e">
        <f t="shared" si="68"/>
        <v>#VALUE!</v>
      </c>
      <c r="AP74" s="125" t="e">
        <f t="shared" si="69"/>
        <v>#VALUE!</v>
      </c>
      <c r="AQ74" s="125" t="e">
        <f t="shared" si="70"/>
        <v>#VALUE!</v>
      </c>
      <c r="AR74" s="125" t="e">
        <f t="shared" si="71"/>
        <v>#NUM!</v>
      </c>
      <c r="AS74" s="125" t="e">
        <f t="shared" si="72"/>
        <v>#NUM!</v>
      </c>
      <c r="AT74" s="125" t="e">
        <f t="shared" si="73"/>
        <v>#NUM!</v>
      </c>
      <c r="AU74" s="125" t="e">
        <f t="shared" si="74"/>
        <v>#NUM!</v>
      </c>
      <c r="AV74" s="125" t="e">
        <f t="shared" si="75"/>
        <v>#NUM!</v>
      </c>
      <c r="AW74" s="125" t="e">
        <f t="shared" si="76"/>
        <v>#NUM!</v>
      </c>
      <c r="AX74" s="125" t="e">
        <f t="shared" si="77"/>
        <v>#VALUE!</v>
      </c>
      <c r="AY74" s="125" t="e">
        <f t="shared" si="78"/>
        <v>#VALUE!</v>
      </c>
      <c r="AZ74" s="125" t="e">
        <f t="shared" si="79"/>
        <v>#VALUE!</v>
      </c>
      <c r="BA74" s="125" t="e">
        <f t="shared" si="80"/>
        <v>#NUM!</v>
      </c>
      <c r="BB74" s="125" t="e">
        <f t="shared" si="81"/>
        <v>#NUM!</v>
      </c>
      <c r="BC74" s="125" t="e">
        <f t="shared" si="82"/>
        <v>#NUM!</v>
      </c>
      <c r="BD74" s="125" t="e">
        <f t="shared" si="83"/>
        <v>#NUM!</v>
      </c>
      <c r="BE74" s="125" t="e">
        <f t="shared" si="84"/>
        <v>#NUM!</v>
      </c>
      <c r="BF74" s="125" t="e">
        <f t="shared" si="85"/>
        <v>#NUM!</v>
      </c>
      <c r="BG74" s="125" t="e">
        <f t="shared" si="86"/>
        <v>#VALUE!</v>
      </c>
      <c r="BH74" s="125" t="e">
        <f t="shared" si="87"/>
        <v>#VALUE!</v>
      </c>
      <c r="BI74" s="125" t="e">
        <f t="shared" si="88"/>
        <v>#VALUE!</v>
      </c>
      <c r="BJ74" s="125" t="e">
        <f t="shared" si="89"/>
        <v>#NUM!</v>
      </c>
      <c r="BK74" s="125" t="e">
        <f t="shared" si="90"/>
        <v>#NUM!</v>
      </c>
      <c r="BL74" s="125" t="e">
        <f t="shared" si="91"/>
        <v>#NUM!</v>
      </c>
      <c r="BM74" s="125" t="e">
        <f t="shared" si="92"/>
        <v>#NUM!</v>
      </c>
      <c r="BN74" s="125" t="e">
        <f t="shared" si="93"/>
        <v>#NUM!</v>
      </c>
      <c r="BO74" s="125" t="e">
        <f t="shared" si="94"/>
        <v>#NUM!</v>
      </c>
      <c r="BP74" s="125" t="e">
        <f t="shared" si="95"/>
        <v>#VALUE!</v>
      </c>
      <c r="BQ74" s="125" t="e">
        <f t="shared" si="96"/>
        <v>#VALUE!</v>
      </c>
      <c r="BR74" s="125" t="e">
        <f t="shared" si="97"/>
        <v>#VALUE!</v>
      </c>
      <c r="BT74" s="125" t="e">
        <f t="shared" si="98"/>
        <v>#VALUE!</v>
      </c>
      <c r="BU74" s="125" t="e">
        <f t="shared" si="99"/>
        <v>#VALUE!</v>
      </c>
      <c r="BW74" s="125" t="e">
        <f t="shared" si="100"/>
        <v>#VALUE!</v>
      </c>
      <c r="BX74" s="125" t="e">
        <f t="shared" si="101"/>
        <v>#VALUE!</v>
      </c>
      <c r="BZ74" s="125" t="e">
        <f t="shared" si="102"/>
        <v>#VALUE!</v>
      </c>
      <c r="CA74" s="125" t="e">
        <f t="shared" si="103"/>
        <v>#VALUE!</v>
      </c>
      <c r="CC74" s="125" t="e">
        <f t="shared" si="104"/>
        <v>#VALUE!</v>
      </c>
      <c r="CD74" s="125" t="e">
        <f t="shared" si="105"/>
        <v>#VALUE!</v>
      </c>
      <c r="CJ74" s="176" t="e">
        <f t="shared" ref="CJ74:CX89" si="108">CJ28-CJ27</f>
        <v>#VALUE!</v>
      </c>
      <c r="CK74" s="176" t="e">
        <f t="shared" si="108"/>
        <v>#VALUE!</v>
      </c>
      <c r="CL74" s="176" t="e">
        <f t="shared" si="108"/>
        <v>#VALUE!</v>
      </c>
      <c r="CM74" s="176" t="e">
        <f t="shared" si="108"/>
        <v>#VALUE!</v>
      </c>
      <c r="CN74" s="176" t="e">
        <f t="shared" si="108"/>
        <v>#VALUE!</v>
      </c>
      <c r="CO74" s="176" t="e">
        <f t="shared" si="108"/>
        <v>#VALUE!</v>
      </c>
      <c r="CP74" s="176" t="e">
        <f t="shared" si="108"/>
        <v>#VALUE!</v>
      </c>
      <c r="CQ74" s="176" t="e">
        <f t="shared" si="108"/>
        <v>#VALUE!</v>
      </c>
      <c r="CR74" s="176" t="e">
        <f t="shared" si="108"/>
        <v>#VALUE!</v>
      </c>
      <c r="CS74" s="176" t="e">
        <f t="shared" si="108"/>
        <v>#VALUE!</v>
      </c>
      <c r="CT74" s="176" t="e">
        <f t="shared" si="108"/>
        <v>#VALUE!</v>
      </c>
      <c r="CU74" s="176" t="e">
        <f t="shared" si="108"/>
        <v>#VALUE!</v>
      </c>
      <c r="CV74" s="176" t="e">
        <f t="shared" si="108"/>
        <v>#VALUE!</v>
      </c>
      <c r="CW74" s="176" t="e">
        <f t="shared" si="108"/>
        <v>#VALUE!</v>
      </c>
      <c r="CX74" s="176" t="e">
        <f t="shared" si="108"/>
        <v>#VALUE!</v>
      </c>
    </row>
    <row r="75" spans="1:102" s="125" customFormat="1" x14ac:dyDescent="0.35">
      <c r="A75" s="140">
        <v>2029</v>
      </c>
      <c r="M75" s="174"/>
      <c r="Q75" s="125" t="e">
        <f t="shared" si="44"/>
        <v>#NUM!</v>
      </c>
      <c r="R75" s="125" t="e">
        <f t="shared" si="45"/>
        <v>#NUM!</v>
      </c>
      <c r="S75" s="125" t="e">
        <f t="shared" si="46"/>
        <v>#NUM!</v>
      </c>
      <c r="T75" s="125" t="e">
        <f t="shared" si="47"/>
        <v>#NUM!</v>
      </c>
      <c r="U75" s="125" t="e">
        <f t="shared" si="48"/>
        <v>#NUM!</v>
      </c>
      <c r="V75" s="125" t="e">
        <f t="shared" si="49"/>
        <v>#NUM!</v>
      </c>
      <c r="W75" s="125" t="e">
        <f t="shared" si="50"/>
        <v>#VALUE!</v>
      </c>
      <c r="X75" s="125" t="e">
        <f t="shared" si="51"/>
        <v>#VALUE!</v>
      </c>
      <c r="Y75" s="125" t="e">
        <f t="shared" si="52"/>
        <v>#VALUE!</v>
      </c>
      <c r="Z75" s="125" t="e">
        <f t="shared" si="53"/>
        <v>#NUM!</v>
      </c>
      <c r="AA75" s="125" t="e">
        <f t="shared" si="54"/>
        <v>#NUM!</v>
      </c>
      <c r="AB75" s="125" t="e">
        <f t="shared" si="55"/>
        <v>#NUM!</v>
      </c>
      <c r="AC75" s="125" t="e">
        <f t="shared" si="56"/>
        <v>#NUM!</v>
      </c>
      <c r="AD75" s="125" t="e">
        <f t="shared" si="57"/>
        <v>#NUM!</v>
      </c>
      <c r="AE75" s="125" t="e">
        <f t="shared" si="58"/>
        <v>#NUM!</v>
      </c>
      <c r="AF75" s="125" t="e">
        <f t="shared" si="59"/>
        <v>#VALUE!</v>
      </c>
      <c r="AG75" s="125" t="e">
        <f t="shared" si="60"/>
        <v>#VALUE!</v>
      </c>
      <c r="AH75" s="125" t="e">
        <f t="shared" si="61"/>
        <v>#VALUE!</v>
      </c>
      <c r="AI75" s="125" t="e">
        <f t="shared" si="62"/>
        <v>#NUM!</v>
      </c>
      <c r="AJ75" s="125" t="e">
        <f t="shared" si="63"/>
        <v>#NUM!</v>
      </c>
      <c r="AK75" s="125" t="e">
        <f t="shared" si="64"/>
        <v>#NUM!</v>
      </c>
      <c r="AL75" s="125" t="e">
        <f t="shared" si="65"/>
        <v>#NUM!</v>
      </c>
      <c r="AM75" s="125" t="e">
        <f t="shared" si="66"/>
        <v>#NUM!</v>
      </c>
      <c r="AN75" s="125" t="e">
        <f t="shared" si="67"/>
        <v>#NUM!</v>
      </c>
      <c r="AO75" s="125" t="e">
        <f t="shared" si="68"/>
        <v>#VALUE!</v>
      </c>
      <c r="AP75" s="125" t="e">
        <f t="shared" si="69"/>
        <v>#VALUE!</v>
      </c>
      <c r="AQ75" s="125" t="e">
        <f t="shared" si="70"/>
        <v>#VALUE!</v>
      </c>
      <c r="AR75" s="125" t="e">
        <f t="shared" si="71"/>
        <v>#NUM!</v>
      </c>
      <c r="AS75" s="125" t="e">
        <f t="shared" si="72"/>
        <v>#NUM!</v>
      </c>
      <c r="AT75" s="125" t="e">
        <f t="shared" si="73"/>
        <v>#NUM!</v>
      </c>
      <c r="AU75" s="125" t="e">
        <f t="shared" si="74"/>
        <v>#NUM!</v>
      </c>
      <c r="AV75" s="125" t="e">
        <f t="shared" si="75"/>
        <v>#NUM!</v>
      </c>
      <c r="AW75" s="125" t="e">
        <f t="shared" si="76"/>
        <v>#NUM!</v>
      </c>
      <c r="AX75" s="125" t="e">
        <f t="shared" si="77"/>
        <v>#VALUE!</v>
      </c>
      <c r="AY75" s="125" t="e">
        <f t="shared" si="78"/>
        <v>#VALUE!</v>
      </c>
      <c r="AZ75" s="125" t="e">
        <f t="shared" si="79"/>
        <v>#VALUE!</v>
      </c>
      <c r="BA75" s="125" t="e">
        <f t="shared" si="80"/>
        <v>#NUM!</v>
      </c>
      <c r="BB75" s="125" t="e">
        <f t="shared" si="81"/>
        <v>#NUM!</v>
      </c>
      <c r="BC75" s="125" t="e">
        <f t="shared" si="82"/>
        <v>#NUM!</v>
      </c>
      <c r="BD75" s="125" t="e">
        <f t="shared" si="83"/>
        <v>#NUM!</v>
      </c>
      <c r="BE75" s="125" t="e">
        <f t="shared" si="84"/>
        <v>#NUM!</v>
      </c>
      <c r="BF75" s="125" t="e">
        <f t="shared" si="85"/>
        <v>#NUM!</v>
      </c>
      <c r="BG75" s="125" t="e">
        <f t="shared" si="86"/>
        <v>#VALUE!</v>
      </c>
      <c r="BH75" s="125" t="e">
        <f t="shared" si="87"/>
        <v>#VALUE!</v>
      </c>
      <c r="BI75" s="125" t="e">
        <f t="shared" si="88"/>
        <v>#VALUE!</v>
      </c>
      <c r="BJ75" s="125" t="e">
        <f t="shared" si="89"/>
        <v>#NUM!</v>
      </c>
      <c r="BK75" s="125" t="e">
        <f t="shared" si="90"/>
        <v>#NUM!</v>
      </c>
      <c r="BL75" s="125" t="e">
        <f t="shared" si="91"/>
        <v>#NUM!</v>
      </c>
      <c r="BM75" s="125" t="e">
        <f t="shared" si="92"/>
        <v>#NUM!</v>
      </c>
      <c r="BN75" s="125" t="e">
        <f t="shared" si="93"/>
        <v>#NUM!</v>
      </c>
      <c r="BO75" s="125" t="e">
        <f t="shared" si="94"/>
        <v>#NUM!</v>
      </c>
      <c r="BP75" s="125" t="e">
        <f t="shared" si="95"/>
        <v>#VALUE!</v>
      </c>
      <c r="BQ75" s="125" t="e">
        <f t="shared" si="96"/>
        <v>#VALUE!</v>
      </c>
      <c r="BR75" s="125" t="e">
        <f t="shared" si="97"/>
        <v>#VALUE!</v>
      </c>
      <c r="BT75" s="125" t="e">
        <f t="shared" si="98"/>
        <v>#VALUE!</v>
      </c>
      <c r="BU75" s="125" t="e">
        <f t="shared" si="99"/>
        <v>#VALUE!</v>
      </c>
      <c r="BW75" s="125" t="e">
        <f t="shared" si="100"/>
        <v>#VALUE!</v>
      </c>
      <c r="BX75" s="125" t="e">
        <f t="shared" si="101"/>
        <v>#VALUE!</v>
      </c>
      <c r="BZ75" s="125" t="e">
        <f t="shared" si="102"/>
        <v>#VALUE!</v>
      </c>
      <c r="CA75" s="125" t="e">
        <f t="shared" si="103"/>
        <v>#VALUE!</v>
      </c>
      <c r="CC75" s="125" t="e">
        <f t="shared" si="104"/>
        <v>#VALUE!</v>
      </c>
      <c r="CD75" s="125" t="e">
        <f t="shared" si="105"/>
        <v>#VALUE!</v>
      </c>
      <c r="CJ75" s="176" t="e">
        <f t="shared" si="108"/>
        <v>#VALUE!</v>
      </c>
      <c r="CK75" s="176" t="e">
        <f t="shared" si="108"/>
        <v>#VALUE!</v>
      </c>
      <c r="CL75" s="176" t="e">
        <f t="shared" si="108"/>
        <v>#VALUE!</v>
      </c>
      <c r="CM75" s="176" t="e">
        <f t="shared" si="108"/>
        <v>#VALUE!</v>
      </c>
      <c r="CN75" s="176" t="e">
        <f t="shared" si="108"/>
        <v>#VALUE!</v>
      </c>
      <c r="CO75" s="176" t="e">
        <f t="shared" si="108"/>
        <v>#VALUE!</v>
      </c>
      <c r="CP75" s="176" t="e">
        <f t="shared" si="108"/>
        <v>#VALUE!</v>
      </c>
      <c r="CQ75" s="176" t="e">
        <f t="shared" si="108"/>
        <v>#VALUE!</v>
      </c>
      <c r="CR75" s="176" t="e">
        <f t="shared" si="108"/>
        <v>#VALUE!</v>
      </c>
      <c r="CS75" s="176" t="e">
        <f t="shared" si="108"/>
        <v>#VALUE!</v>
      </c>
      <c r="CT75" s="176" t="e">
        <f t="shared" si="108"/>
        <v>#VALUE!</v>
      </c>
      <c r="CU75" s="176" t="e">
        <f t="shared" si="108"/>
        <v>#VALUE!</v>
      </c>
      <c r="CV75" s="176" t="e">
        <f t="shared" si="108"/>
        <v>#VALUE!</v>
      </c>
      <c r="CW75" s="176" t="e">
        <f t="shared" si="108"/>
        <v>#VALUE!</v>
      </c>
      <c r="CX75" s="176" t="e">
        <f t="shared" si="108"/>
        <v>#VALUE!</v>
      </c>
    </row>
    <row r="76" spans="1:102" s="125" customFormat="1" x14ac:dyDescent="0.35">
      <c r="A76" s="140">
        <v>2030</v>
      </c>
      <c r="M76" s="174"/>
      <c r="Q76" s="125" t="e">
        <f t="shared" si="44"/>
        <v>#NUM!</v>
      </c>
      <c r="R76" s="125" t="e">
        <f t="shared" si="45"/>
        <v>#NUM!</v>
      </c>
      <c r="S76" s="125" t="e">
        <f t="shared" si="46"/>
        <v>#NUM!</v>
      </c>
      <c r="T76" s="125" t="e">
        <f t="shared" si="47"/>
        <v>#NUM!</v>
      </c>
      <c r="U76" s="125" t="e">
        <f t="shared" si="48"/>
        <v>#NUM!</v>
      </c>
      <c r="V76" s="125" t="e">
        <f t="shared" si="49"/>
        <v>#NUM!</v>
      </c>
      <c r="W76" s="125" t="e">
        <f t="shared" si="50"/>
        <v>#VALUE!</v>
      </c>
      <c r="X76" s="125" t="e">
        <f t="shared" si="51"/>
        <v>#VALUE!</v>
      </c>
      <c r="Y76" s="125" t="e">
        <f t="shared" si="52"/>
        <v>#VALUE!</v>
      </c>
      <c r="Z76" s="125" t="e">
        <f t="shared" si="53"/>
        <v>#NUM!</v>
      </c>
      <c r="AA76" s="125" t="e">
        <f t="shared" si="54"/>
        <v>#NUM!</v>
      </c>
      <c r="AB76" s="125" t="e">
        <f t="shared" si="55"/>
        <v>#NUM!</v>
      </c>
      <c r="AC76" s="125" t="e">
        <f t="shared" si="56"/>
        <v>#NUM!</v>
      </c>
      <c r="AD76" s="125" t="e">
        <f t="shared" si="57"/>
        <v>#NUM!</v>
      </c>
      <c r="AE76" s="125" t="e">
        <f t="shared" si="58"/>
        <v>#NUM!</v>
      </c>
      <c r="AF76" s="125" t="e">
        <f t="shared" si="59"/>
        <v>#VALUE!</v>
      </c>
      <c r="AG76" s="125" t="e">
        <f t="shared" si="60"/>
        <v>#VALUE!</v>
      </c>
      <c r="AH76" s="125" t="e">
        <f t="shared" si="61"/>
        <v>#VALUE!</v>
      </c>
      <c r="AI76" s="125" t="e">
        <f t="shared" si="62"/>
        <v>#NUM!</v>
      </c>
      <c r="AJ76" s="125" t="e">
        <f t="shared" si="63"/>
        <v>#NUM!</v>
      </c>
      <c r="AK76" s="125" t="e">
        <f t="shared" si="64"/>
        <v>#NUM!</v>
      </c>
      <c r="AL76" s="125" t="e">
        <f t="shared" si="65"/>
        <v>#NUM!</v>
      </c>
      <c r="AM76" s="125" t="e">
        <f t="shared" si="66"/>
        <v>#NUM!</v>
      </c>
      <c r="AN76" s="125" t="e">
        <f t="shared" si="67"/>
        <v>#NUM!</v>
      </c>
      <c r="AO76" s="125" t="e">
        <f t="shared" si="68"/>
        <v>#VALUE!</v>
      </c>
      <c r="AP76" s="125" t="e">
        <f t="shared" si="69"/>
        <v>#VALUE!</v>
      </c>
      <c r="AQ76" s="125" t="e">
        <f t="shared" si="70"/>
        <v>#VALUE!</v>
      </c>
      <c r="AR76" s="125" t="e">
        <f t="shared" si="71"/>
        <v>#NUM!</v>
      </c>
      <c r="AS76" s="125" t="e">
        <f t="shared" si="72"/>
        <v>#NUM!</v>
      </c>
      <c r="AT76" s="125" t="e">
        <f t="shared" si="73"/>
        <v>#NUM!</v>
      </c>
      <c r="AU76" s="125" t="e">
        <f t="shared" si="74"/>
        <v>#NUM!</v>
      </c>
      <c r="AV76" s="125" t="e">
        <f t="shared" si="75"/>
        <v>#NUM!</v>
      </c>
      <c r="AW76" s="125" t="e">
        <f t="shared" si="76"/>
        <v>#NUM!</v>
      </c>
      <c r="AX76" s="125" t="e">
        <f t="shared" si="77"/>
        <v>#VALUE!</v>
      </c>
      <c r="AY76" s="125" t="e">
        <f t="shared" si="78"/>
        <v>#VALUE!</v>
      </c>
      <c r="AZ76" s="125" t="e">
        <f t="shared" si="79"/>
        <v>#VALUE!</v>
      </c>
      <c r="BA76" s="125" t="e">
        <f t="shared" si="80"/>
        <v>#NUM!</v>
      </c>
      <c r="BB76" s="125" t="e">
        <f t="shared" si="81"/>
        <v>#NUM!</v>
      </c>
      <c r="BC76" s="125" t="e">
        <f t="shared" si="82"/>
        <v>#NUM!</v>
      </c>
      <c r="BD76" s="125" t="e">
        <f t="shared" si="83"/>
        <v>#NUM!</v>
      </c>
      <c r="BE76" s="125" t="e">
        <f t="shared" si="84"/>
        <v>#NUM!</v>
      </c>
      <c r="BF76" s="125" t="e">
        <f t="shared" si="85"/>
        <v>#NUM!</v>
      </c>
      <c r="BG76" s="125" t="e">
        <f t="shared" si="86"/>
        <v>#VALUE!</v>
      </c>
      <c r="BH76" s="125" t="e">
        <f t="shared" si="87"/>
        <v>#VALUE!</v>
      </c>
      <c r="BI76" s="125" t="e">
        <f t="shared" si="88"/>
        <v>#VALUE!</v>
      </c>
      <c r="BJ76" s="125" t="e">
        <f t="shared" si="89"/>
        <v>#NUM!</v>
      </c>
      <c r="BK76" s="125" t="e">
        <f t="shared" si="90"/>
        <v>#NUM!</v>
      </c>
      <c r="BL76" s="125" t="e">
        <f t="shared" si="91"/>
        <v>#NUM!</v>
      </c>
      <c r="BM76" s="125" t="e">
        <f t="shared" si="92"/>
        <v>#NUM!</v>
      </c>
      <c r="BN76" s="125" t="e">
        <f t="shared" si="93"/>
        <v>#NUM!</v>
      </c>
      <c r="BO76" s="125" t="e">
        <f t="shared" si="94"/>
        <v>#NUM!</v>
      </c>
      <c r="BP76" s="125" t="e">
        <f t="shared" si="95"/>
        <v>#VALUE!</v>
      </c>
      <c r="BQ76" s="125" t="e">
        <f t="shared" si="96"/>
        <v>#VALUE!</v>
      </c>
      <c r="BR76" s="125" t="e">
        <f t="shared" si="97"/>
        <v>#VALUE!</v>
      </c>
      <c r="BT76" s="125" t="e">
        <f t="shared" si="98"/>
        <v>#VALUE!</v>
      </c>
      <c r="BU76" s="125" t="e">
        <f t="shared" si="99"/>
        <v>#VALUE!</v>
      </c>
      <c r="BW76" s="125" t="e">
        <f t="shared" si="100"/>
        <v>#VALUE!</v>
      </c>
      <c r="BX76" s="125" t="e">
        <f t="shared" si="101"/>
        <v>#VALUE!</v>
      </c>
      <c r="BZ76" s="125" t="e">
        <f t="shared" si="102"/>
        <v>#VALUE!</v>
      </c>
      <c r="CA76" s="125" t="e">
        <f t="shared" si="103"/>
        <v>#VALUE!</v>
      </c>
      <c r="CC76" s="125" t="e">
        <f t="shared" si="104"/>
        <v>#VALUE!</v>
      </c>
      <c r="CD76" s="125" t="e">
        <f t="shared" si="105"/>
        <v>#VALUE!</v>
      </c>
      <c r="CJ76" s="176" t="e">
        <f t="shared" si="108"/>
        <v>#VALUE!</v>
      </c>
      <c r="CK76" s="176" t="e">
        <f t="shared" si="108"/>
        <v>#VALUE!</v>
      </c>
      <c r="CL76" s="176" t="e">
        <f t="shared" si="108"/>
        <v>#VALUE!</v>
      </c>
      <c r="CM76" s="176" t="e">
        <f t="shared" si="108"/>
        <v>#VALUE!</v>
      </c>
      <c r="CN76" s="176" t="e">
        <f t="shared" si="108"/>
        <v>#VALUE!</v>
      </c>
      <c r="CO76" s="176" t="e">
        <f t="shared" si="108"/>
        <v>#VALUE!</v>
      </c>
      <c r="CP76" s="176" t="e">
        <f t="shared" si="108"/>
        <v>#VALUE!</v>
      </c>
      <c r="CQ76" s="176" t="e">
        <f t="shared" si="108"/>
        <v>#VALUE!</v>
      </c>
      <c r="CR76" s="176" t="e">
        <f t="shared" si="108"/>
        <v>#VALUE!</v>
      </c>
      <c r="CS76" s="176" t="e">
        <f t="shared" si="108"/>
        <v>#VALUE!</v>
      </c>
      <c r="CT76" s="176" t="e">
        <f t="shared" si="108"/>
        <v>#VALUE!</v>
      </c>
      <c r="CU76" s="176" t="e">
        <f t="shared" si="108"/>
        <v>#VALUE!</v>
      </c>
      <c r="CV76" s="176" t="e">
        <f t="shared" si="108"/>
        <v>#VALUE!</v>
      </c>
      <c r="CW76" s="176" t="e">
        <f t="shared" si="108"/>
        <v>#VALUE!</v>
      </c>
      <c r="CX76" s="176" t="e">
        <f t="shared" si="108"/>
        <v>#VALUE!</v>
      </c>
    </row>
    <row r="77" spans="1:102" s="125" customFormat="1" x14ac:dyDescent="0.35">
      <c r="A77" s="140">
        <v>2031</v>
      </c>
      <c r="M77" s="174"/>
      <c r="Q77" s="125" t="e">
        <f t="shared" si="44"/>
        <v>#NUM!</v>
      </c>
      <c r="R77" s="125" t="e">
        <f t="shared" si="45"/>
        <v>#NUM!</v>
      </c>
      <c r="S77" s="125" t="e">
        <f t="shared" si="46"/>
        <v>#NUM!</v>
      </c>
      <c r="T77" s="125" t="e">
        <f t="shared" si="47"/>
        <v>#NUM!</v>
      </c>
      <c r="U77" s="125" t="e">
        <f t="shared" si="48"/>
        <v>#NUM!</v>
      </c>
      <c r="V77" s="125" t="e">
        <f t="shared" si="49"/>
        <v>#NUM!</v>
      </c>
      <c r="W77" s="125" t="e">
        <f t="shared" si="50"/>
        <v>#VALUE!</v>
      </c>
      <c r="X77" s="125" t="e">
        <f t="shared" si="51"/>
        <v>#VALUE!</v>
      </c>
      <c r="Y77" s="125" t="e">
        <f t="shared" si="52"/>
        <v>#VALUE!</v>
      </c>
      <c r="Z77" s="125" t="e">
        <f t="shared" si="53"/>
        <v>#NUM!</v>
      </c>
      <c r="AA77" s="125" t="e">
        <f t="shared" si="54"/>
        <v>#NUM!</v>
      </c>
      <c r="AB77" s="125" t="e">
        <f t="shared" si="55"/>
        <v>#NUM!</v>
      </c>
      <c r="AC77" s="125" t="e">
        <f t="shared" si="56"/>
        <v>#NUM!</v>
      </c>
      <c r="AD77" s="125" t="e">
        <f t="shared" si="57"/>
        <v>#NUM!</v>
      </c>
      <c r="AE77" s="125" t="e">
        <f t="shared" si="58"/>
        <v>#NUM!</v>
      </c>
      <c r="AF77" s="125" t="e">
        <f t="shared" si="59"/>
        <v>#VALUE!</v>
      </c>
      <c r="AG77" s="125" t="e">
        <f t="shared" si="60"/>
        <v>#VALUE!</v>
      </c>
      <c r="AH77" s="125" t="e">
        <f t="shared" si="61"/>
        <v>#VALUE!</v>
      </c>
      <c r="AI77" s="125" t="e">
        <f t="shared" si="62"/>
        <v>#NUM!</v>
      </c>
      <c r="AJ77" s="125" t="e">
        <f t="shared" si="63"/>
        <v>#NUM!</v>
      </c>
      <c r="AK77" s="125" t="e">
        <f t="shared" si="64"/>
        <v>#NUM!</v>
      </c>
      <c r="AL77" s="125" t="e">
        <f t="shared" si="65"/>
        <v>#NUM!</v>
      </c>
      <c r="AM77" s="125" t="e">
        <f t="shared" si="66"/>
        <v>#NUM!</v>
      </c>
      <c r="AN77" s="125" t="e">
        <f t="shared" si="67"/>
        <v>#NUM!</v>
      </c>
      <c r="AO77" s="125" t="e">
        <f t="shared" si="68"/>
        <v>#VALUE!</v>
      </c>
      <c r="AP77" s="125" t="e">
        <f t="shared" si="69"/>
        <v>#VALUE!</v>
      </c>
      <c r="AQ77" s="125" t="e">
        <f t="shared" si="70"/>
        <v>#VALUE!</v>
      </c>
      <c r="AR77" s="125" t="e">
        <f t="shared" si="71"/>
        <v>#NUM!</v>
      </c>
      <c r="AS77" s="125" t="e">
        <f t="shared" si="72"/>
        <v>#NUM!</v>
      </c>
      <c r="AT77" s="125" t="e">
        <f t="shared" si="73"/>
        <v>#NUM!</v>
      </c>
      <c r="AU77" s="125" t="e">
        <f t="shared" si="74"/>
        <v>#NUM!</v>
      </c>
      <c r="AV77" s="125" t="e">
        <f t="shared" si="75"/>
        <v>#NUM!</v>
      </c>
      <c r="AW77" s="125" t="e">
        <f t="shared" si="76"/>
        <v>#NUM!</v>
      </c>
      <c r="AX77" s="125" t="e">
        <f t="shared" si="77"/>
        <v>#VALUE!</v>
      </c>
      <c r="AY77" s="125" t="e">
        <f t="shared" si="78"/>
        <v>#VALUE!</v>
      </c>
      <c r="AZ77" s="125" t="e">
        <f t="shared" si="79"/>
        <v>#VALUE!</v>
      </c>
      <c r="BA77" s="125" t="e">
        <f t="shared" si="80"/>
        <v>#NUM!</v>
      </c>
      <c r="BB77" s="125" t="e">
        <f t="shared" si="81"/>
        <v>#NUM!</v>
      </c>
      <c r="BC77" s="125" t="e">
        <f t="shared" si="82"/>
        <v>#NUM!</v>
      </c>
      <c r="BD77" s="125" t="e">
        <f t="shared" si="83"/>
        <v>#NUM!</v>
      </c>
      <c r="BE77" s="125" t="e">
        <f t="shared" si="84"/>
        <v>#NUM!</v>
      </c>
      <c r="BF77" s="125" t="e">
        <f t="shared" si="85"/>
        <v>#NUM!</v>
      </c>
      <c r="BG77" s="125" t="e">
        <f t="shared" si="86"/>
        <v>#VALUE!</v>
      </c>
      <c r="BH77" s="125" t="e">
        <f t="shared" si="87"/>
        <v>#VALUE!</v>
      </c>
      <c r="BI77" s="125" t="e">
        <f t="shared" si="88"/>
        <v>#VALUE!</v>
      </c>
      <c r="BJ77" s="125" t="e">
        <f t="shared" si="89"/>
        <v>#NUM!</v>
      </c>
      <c r="BK77" s="125" t="e">
        <f t="shared" si="90"/>
        <v>#NUM!</v>
      </c>
      <c r="BL77" s="125" t="e">
        <f t="shared" si="91"/>
        <v>#NUM!</v>
      </c>
      <c r="BM77" s="125" t="e">
        <f t="shared" si="92"/>
        <v>#NUM!</v>
      </c>
      <c r="BN77" s="125" t="e">
        <f t="shared" si="93"/>
        <v>#NUM!</v>
      </c>
      <c r="BO77" s="125" t="e">
        <f t="shared" si="94"/>
        <v>#NUM!</v>
      </c>
      <c r="BP77" s="125" t="e">
        <f t="shared" si="95"/>
        <v>#VALUE!</v>
      </c>
      <c r="BQ77" s="125" t="e">
        <f t="shared" si="96"/>
        <v>#VALUE!</v>
      </c>
      <c r="BR77" s="125" t="e">
        <f t="shared" si="97"/>
        <v>#VALUE!</v>
      </c>
      <c r="BT77" s="125" t="e">
        <f t="shared" si="98"/>
        <v>#VALUE!</v>
      </c>
      <c r="BU77" s="125" t="e">
        <f t="shared" si="99"/>
        <v>#VALUE!</v>
      </c>
      <c r="BW77" s="125" t="e">
        <f t="shared" si="100"/>
        <v>#VALUE!</v>
      </c>
      <c r="BX77" s="125" t="e">
        <f t="shared" si="101"/>
        <v>#VALUE!</v>
      </c>
      <c r="BZ77" s="125" t="e">
        <f t="shared" si="102"/>
        <v>#VALUE!</v>
      </c>
      <c r="CA77" s="125" t="e">
        <f t="shared" si="103"/>
        <v>#VALUE!</v>
      </c>
      <c r="CC77" s="125" t="e">
        <f t="shared" si="104"/>
        <v>#VALUE!</v>
      </c>
      <c r="CD77" s="125" t="e">
        <f t="shared" si="105"/>
        <v>#VALUE!</v>
      </c>
      <c r="CJ77" s="176" t="e">
        <f t="shared" si="108"/>
        <v>#VALUE!</v>
      </c>
      <c r="CK77" s="176" t="e">
        <f t="shared" si="108"/>
        <v>#VALUE!</v>
      </c>
      <c r="CL77" s="176" t="e">
        <f t="shared" si="108"/>
        <v>#VALUE!</v>
      </c>
      <c r="CM77" s="176" t="e">
        <f t="shared" si="108"/>
        <v>#VALUE!</v>
      </c>
      <c r="CN77" s="176" t="e">
        <f t="shared" si="108"/>
        <v>#VALUE!</v>
      </c>
      <c r="CO77" s="176" t="e">
        <f t="shared" si="108"/>
        <v>#VALUE!</v>
      </c>
      <c r="CP77" s="176" t="e">
        <f t="shared" si="108"/>
        <v>#VALUE!</v>
      </c>
      <c r="CQ77" s="176" t="e">
        <f t="shared" si="108"/>
        <v>#VALUE!</v>
      </c>
      <c r="CR77" s="176" t="e">
        <f t="shared" si="108"/>
        <v>#VALUE!</v>
      </c>
      <c r="CS77" s="176" t="e">
        <f t="shared" si="108"/>
        <v>#VALUE!</v>
      </c>
      <c r="CT77" s="176" t="e">
        <f t="shared" si="108"/>
        <v>#VALUE!</v>
      </c>
      <c r="CU77" s="176" t="e">
        <f t="shared" si="108"/>
        <v>#VALUE!</v>
      </c>
      <c r="CV77" s="176" t="e">
        <f t="shared" si="108"/>
        <v>#VALUE!</v>
      </c>
      <c r="CW77" s="176" t="e">
        <f t="shared" si="108"/>
        <v>#VALUE!</v>
      </c>
      <c r="CX77" s="176" t="e">
        <f t="shared" si="108"/>
        <v>#VALUE!</v>
      </c>
    </row>
    <row r="78" spans="1:102" s="125" customFormat="1" x14ac:dyDescent="0.35">
      <c r="A78" s="140">
        <v>2032</v>
      </c>
      <c r="M78" s="174"/>
      <c r="Q78" s="125" t="e">
        <f t="shared" si="44"/>
        <v>#NUM!</v>
      </c>
      <c r="R78" s="125" t="e">
        <f t="shared" si="45"/>
        <v>#NUM!</v>
      </c>
      <c r="S78" s="125" t="e">
        <f t="shared" si="46"/>
        <v>#NUM!</v>
      </c>
      <c r="T78" s="125" t="e">
        <f t="shared" si="47"/>
        <v>#NUM!</v>
      </c>
      <c r="U78" s="125" t="e">
        <f t="shared" si="48"/>
        <v>#NUM!</v>
      </c>
      <c r="V78" s="125" t="e">
        <f t="shared" si="49"/>
        <v>#NUM!</v>
      </c>
      <c r="W78" s="125" t="e">
        <f t="shared" si="50"/>
        <v>#VALUE!</v>
      </c>
      <c r="X78" s="125" t="e">
        <f t="shared" si="51"/>
        <v>#VALUE!</v>
      </c>
      <c r="Y78" s="125" t="e">
        <f t="shared" si="52"/>
        <v>#VALUE!</v>
      </c>
      <c r="Z78" s="125" t="e">
        <f t="shared" si="53"/>
        <v>#NUM!</v>
      </c>
      <c r="AA78" s="125" t="e">
        <f t="shared" si="54"/>
        <v>#NUM!</v>
      </c>
      <c r="AB78" s="125" t="e">
        <f t="shared" si="55"/>
        <v>#NUM!</v>
      </c>
      <c r="AC78" s="125" t="e">
        <f t="shared" si="56"/>
        <v>#NUM!</v>
      </c>
      <c r="AD78" s="125" t="e">
        <f t="shared" si="57"/>
        <v>#NUM!</v>
      </c>
      <c r="AE78" s="125" t="e">
        <f t="shared" si="58"/>
        <v>#NUM!</v>
      </c>
      <c r="AF78" s="125" t="e">
        <f t="shared" si="59"/>
        <v>#VALUE!</v>
      </c>
      <c r="AG78" s="125" t="e">
        <f t="shared" si="60"/>
        <v>#VALUE!</v>
      </c>
      <c r="AH78" s="125" t="e">
        <f t="shared" si="61"/>
        <v>#VALUE!</v>
      </c>
      <c r="AI78" s="125" t="e">
        <f t="shared" si="62"/>
        <v>#NUM!</v>
      </c>
      <c r="AJ78" s="125" t="e">
        <f t="shared" si="63"/>
        <v>#NUM!</v>
      </c>
      <c r="AK78" s="125" t="e">
        <f t="shared" si="64"/>
        <v>#NUM!</v>
      </c>
      <c r="AL78" s="125" t="e">
        <f t="shared" si="65"/>
        <v>#NUM!</v>
      </c>
      <c r="AM78" s="125" t="e">
        <f t="shared" si="66"/>
        <v>#NUM!</v>
      </c>
      <c r="AN78" s="125" t="e">
        <f t="shared" si="67"/>
        <v>#NUM!</v>
      </c>
      <c r="AO78" s="125" t="e">
        <f t="shared" si="68"/>
        <v>#VALUE!</v>
      </c>
      <c r="AP78" s="125" t="e">
        <f t="shared" si="69"/>
        <v>#VALUE!</v>
      </c>
      <c r="AQ78" s="125" t="e">
        <f t="shared" si="70"/>
        <v>#VALUE!</v>
      </c>
      <c r="AR78" s="125" t="e">
        <f t="shared" si="71"/>
        <v>#NUM!</v>
      </c>
      <c r="AS78" s="125" t="e">
        <f t="shared" si="72"/>
        <v>#NUM!</v>
      </c>
      <c r="AT78" s="125" t="e">
        <f t="shared" si="73"/>
        <v>#NUM!</v>
      </c>
      <c r="AU78" s="125" t="e">
        <f t="shared" si="74"/>
        <v>#NUM!</v>
      </c>
      <c r="AV78" s="125" t="e">
        <f t="shared" si="75"/>
        <v>#NUM!</v>
      </c>
      <c r="AW78" s="125" t="e">
        <f t="shared" si="76"/>
        <v>#NUM!</v>
      </c>
      <c r="AX78" s="125" t="e">
        <f t="shared" si="77"/>
        <v>#VALUE!</v>
      </c>
      <c r="AY78" s="125" t="e">
        <f t="shared" si="78"/>
        <v>#VALUE!</v>
      </c>
      <c r="AZ78" s="125" t="e">
        <f t="shared" si="79"/>
        <v>#VALUE!</v>
      </c>
      <c r="BA78" s="125" t="e">
        <f t="shared" si="80"/>
        <v>#NUM!</v>
      </c>
      <c r="BB78" s="125" t="e">
        <f t="shared" si="81"/>
        <v>#NUM!</v>
      </c>
      <c r="BC78" s="125" t="e">
        <f t="shared" si="82"/>
        <v>#NUM!</v>
      </c>
      <c r="BD78" s="125" t="e">
        <f t="shared" si="83"/>
        <v>#NUM!</v>
      </c>
      <c r="BE78" s="125" t="e">
        <f t="shared" si="84"/>
        <v>#NUM!</v>
      </c>
      <c r="BF78" s="125" t="e">
        <f t="shared" si="85"/>
        <v>#NUM!</v>
      </c>
      <c r="BG78" s="125" t="e">
        <f t="shared" si="86"/>
        <v>#VALUE!</v>
      </c>
      <c r="BH78" s="125" t="e">
        <f t="shared" si="87"/>
        <v>#VALUE!</v>
      </c>
      <c r="BI78" s="125" t="e">
        <f t="shared" si="88"/>
        <v>#VALUE!</v>
      </c>
      <c r="BJ78" s="125" t="e">
        <f t="shared" si="89"/>
        <v>#NUM!</v>
      </c>
      <c r="BK78" s="125" t="e">
        <f t="shared" si="90"/>
        <v>#NUM!</v>
      </c>
      <c r="BL78" s="125" t="e">
        <f t="shared" si="91"/>
        <v>#NUM!</v>
      </c>
      <c r="BM78" s="125" t="e">
        <f t="shared" si="92"/>
        <v>#NUM!</v>
      </c>
      <c r="BN78" s="125" t="e">
        <f t="shared" si="93"/>
        <v>#NUM!</v>
      </c>
      <c r="BO78" s="125" t="e">
        <f t="shared" si="94"/>
        <v>#NUM!</v>
      </c>
      <c r="BP78" s="125" t="e">
        <f t="shared" si="95"/>
        <v>#VALUE!</v>
      </c>
      <c r="BQ78" s="125" t="e">
        <f t="shared" si="96"/>
        <v>#VALUE!</v>
      </c>
      <c r="BR78" s="125" t="e">
        <f t="shared" si="97"/>
        <v>#VALUE!</v>
      </c>
      <c r="BT78" s="125" t="e">
        <f t="shared" si="98"/>
        <v>#VALUE!</v>
      </c>
      <c r="BU78" s="125" t="e">
        <f t="shared" si="99"/>
        <v>#VALUE!</v>
      </c>
      <c r="BW78" s="125" t="e">
        <f t="shared" si="100"/>
        <v>#VALUE!</v>
      </c>
      <c r="BX78" s="125" t="e">
        <f t="shared" si="101"/>
        <v>#VALUE!</v>
      </c>
      <c r="BZ78" s="125" t="e">
        <f t="shared" si="102"/>
        <v>#VALUE!</v>
      </c>
      <c r="CA78" s="125" t="e">
        <f t="shared" si="103"/>
        <v>#VALUE!</v>
      </c>
      <c r="CC78" s="125" t="e">
        <f t="shared" si="104"/>
        <v>#VALUE!</v>
      </c>
      <c r="CD78" s="125" t="e">
        <f t="shared" si="105"/>
        <v>#VALUE!</v>
      </c>
      <c r="CJ78" s="176" t="e">
        <f t="shared" si="108"/>
        <v>#VALUE!</v>
      </c>
      <c r="CK78" s="176" t="e">
        <f t="shared" si="108"/>
        <v>#VALUE!</v>
      </c>
      <c r="CL78" s="176" t="e">
        <f t="shared" si="108"/>
        <v>#VALUE!</v>
      </c>
      <c r="CM78" s="176" t="e">
        <f t="shared" si="108"/>
        <v>#VALUE!</v>
      </c>
      <c r="CN78" s="176" t="e">
        <f t="shared" si="108"/>
        <v>#VALUE!</v>
      </c>
      <c r="CO78" s="176" t="e">
        <f t="shared" si="108"/>
        <v>#VALUE!</v>
      </c>
      <c r="CP78" s="176" t="e">
        <f t="shared" si="108"/>
        <v>#VALUE!</v>
      </c>
      <c r="CQ78" s="176" t="e">
        <f t="shared" si="108"/>
        <v>#VALUE!</v>
      </c>
      <c r="CR78" s="176" t="e">
        <f t="shared" si="108"/>
        <v>#VALUE!</v>
      </c>
      <c r="CS78" s="176" t="e">
        <f t="shared" si="108"/>
        <v>#VALUE!</v>
      </c>
      <c r="CT78" s="176" t="e">
        <f t="shared" si="108"/>
        <v>#VALUE!</v>
      </c>
      <c r="CU78" s="176" t="e">
        <f t="shared" si="108"/>
        <v>#VALUE!</v>
      </c>
      <c r="CV78" s="176" t="e">
        <f t="shared" si="108"/>
        <v>#VALUE!</v>
      </c>
      <c r="CW78" s="176" t="e">
        <f t="shared" si="108"/>
        <v>#VALUE!</v>
      </c>
      <c r="CX78" s="176" t="e">
        <f t="shared" si="108"/>
        <v>#VALUE!</v>
      </c>
    </row>
    <row r="79" spans="1:102" s="125" customFormat="1" x14ac:dyDescent="0.35">
      <c r="A79" s="140">
        <v>2033</v>
      </c>
      <c r="M79" s="174"/>
      <c r="Q79" s="125" t="e">
        <f t="shared" si="44"/>
        <v>#NUM!</v>
      </c>
      <c r="R79" s="125" t="e">
        <f t="shared" si="45"/>
        <v>#NUM!</v>
      </c>
      <c r="S79" s="125" t="e">
        <f t="shared" si="46"/>
        <v>#NUM!</v>
      </c>
      <c r="T79" s="125" t="e">
        <f t="shared" si="47"/>
        <v>#NUM!</v>
      </c>
      <c r="U79" s="125" t="e">
        <f t="shared" si="48"/>
        <v>#NUM!</v>
      </c>
      <c r="V79" s="125" t="e">
        <f t="shared" si="49"/>
        <v>#NUM!</v>
      </c>
      <c r="W79" s="125" t="e">
        <f t="shared" si="50"/>
        <v>#VALUE!</v>
      </c>
      <c r="X79" s="125" t="e">
        <f t="shared" si="51"/>
        <v>#VALUE!</v>
      </c>
      <c r="Y79" s="125" t="e">
        <f t="shared" si="52"/>
        <v>#VALUE!</v>
      </c>
      <c r="Z79" s="125" t="e">
        <f t="shared" si="53"/>
        <v>#NUM!</v>
      </c>
      <c r="AA79" s="125" t="e">
        <f t="shared" si="54"/>
        <v>#NUM!</v>
      </c>
      <c r="AB79" s="125" t="e">
        <f t="shared" si="55"/>
        <v>#NUM!</v>
      </c>
      <c r="AC79" s="125" t="e">
        <f t="shared" si="56"/>
        <v>#NUM!</v>
      </c>
      <c r="AD79" s="125" t="e">
        <f t="shared" si="57"/>
        <v>#NUM!</v>
      </c>
      <c r="AE79" s="125" t="e">
        <f t="shared" si="58"/>
        <v>#NUM!</v>
      </c>
      <c r="AF79" s="125" t="e">
        <f t="shared" si="59"/>
        <v>#VALUE!</v>
      </c>
      <c r="AG79" s="125" t="e">
        <f t="shared" si="60"/>
        <v>#VALUE!</v>
      </c>
      <c r="AH79" s="125" t="e">
        <f t="shared" si="61"/>
        <v>#VALUE!</v>
      </c>
      <c r="AI79" s="125" t="e">
        <f t="shared" si="62"/>
        <v>#NUM!</v>
      </c>
      <c r="AJ79" s="125" t="e">
        <f t="shared" si="63"/>
        <v>#NUM!</v>
      </c>
      <c r="AK79" s="125" t="e">
        <f t="shared" si="64"/>
        <v>#NUM!</v>
      </c>
      <c r="AL79" s="125" t="e">
        <f t="shared" si="65"/>
        <v>#NUM!</v>
      </c>
      <c r="AM79" s="125" t="e">
        <f t="shared" si="66"/>
        <v>#NUM!</v>
      </c>
      <c r="AN79" s="125" t="e">
        <f t="shared" si="67"/>
        <v>#NUM!</v>
      </c>
      <c r="AO79" s="125" t="e">
        <f t="shared" si="68"/>
        <v>#VALUE!</v>
      </c>
      <c r="AP79" s="125" t="e">
        <f t="shared" si="69"/>
        <v>#VALUE!</v>
      </c>
      <c r="AQ79" s="125" t="e">
        <f t="shared" si="70"/>
        <v>#VALUE!</v>
      </c>
      <c r="AR79" s="125" t="e">
        <f t="shared" si="71"/>
        <v>#NUM!</v>
      </c>
      <c r="AS79" s="125" t="e">
        <f t="shared" si="72"/>
        <v>#NUM!</v>
      </c>
      <c r="AT79" s="125" t="e">
        <f t="shared" si="73"/>
        <v>#NUM!</v>
      </c>
      <c r="AU79" s="125" t="e">
        <f t="shared" si="74"/>
        <v>#NUM!</v>
      </c>
      <c r="AV79" s="125" t="e">
        <f t="shared" si="75"/>
        <v>#NUM!</v>
      </c>
      <c r="AW79" s="125" t="e">
        <f t="shared" si="76"/>
        <v>#NUM!</v>
      </c>
      <c r="AX79" s="125" t="e">
        <f t="shared" si="77"/>
        <v>#VALUE!</v>
      </c>
      <c r="AY79" s="125" t="e">
        <f t="shared" si="78"/>
        <v>#VALUE!</v>
      </c>
      <c r="AZ79" s="125" t="e">
        <f t="shared" si="79"/>
        <v>#VALUE!</v>
      </c>
      <c r="BA79" s="125" t="e">
        <f t="shared" si="80"/>
        <v>#NUM!</v>
      </c>
      <c r="BB79" s="125" t="e">
        <f t="shared" si="81"/>
        <v>#NUM!</v>
      </c>
      <c r="BC79" s="125" t="e">
        <f t="shared" si="82"/>
        <v>#NUM!</v>
      </c>
      <c r="BD79" s="125" t="e">
        <f t="shared" si="83"/>
        <v>#NUM!</v>
      </c>
      <c r="BE79" s="125" t="e">
        <f t="shared" si="84"/>
        <v>#NUM!</v>
      </c>
      <c r="BF79" s="125" t="e">
        <f t="shared" si="85"/>
        <v>#NUM!</v>
      </c>
      <c r="BG79" s="125" t="e">
        <f t="shared" si="86"/>
        <v>#VALUE!</v>
      </c>
      <c r="BH79" s="125" t="e">
        <f t="shared" si="87"/>
        <v>#VALUE!</v>
      </c>
      <c r="BI79" s="125" t="e">
        <f t="shared" si="88"/>
        <v>#VALUE!</v>
      </c>
      <c r="BJ79" s="125" t="e">
        <f t="shared" si="89"/>
        <v>#NUM!</v>
      </c>
      <c r="BK79" s="125" t="e">
        <f t="shared" si="90"/>
        <v>#NUM!</v>
      </c>
      <c r="BL79" s="125" t="e">
        <f t="shared" si="91"/>
        <v>#NUM!</v>
      </c>
      <c r="BM79" s="125" t="e">
        <f t="shared" si="92"/>
        <v>#NUM!</v>
      </c>
      <c r="BN79" s="125" t="e">
        <f t="shared" si="93"/>
        <v>#NUM!</v>
      </c>
      <c r="BO79" s="125" t="e">
        <f t="shared" si="94"/>
        <v>#NUM!</v>
      </c>
      <c r="BP79" s="125" t="e">
        <f t="shared" si="95"/>
        <v>#VALUE!</v>
      </c>
      <c r="BQ79" s="125" t="e">
        <f t="shared" si="96"/>
        <v>#VALUE!</v>
      </c>
      <c r="BR79" s="125" t="e">
        <f t="shared" si="97"/>
        <v>#VALUE!</v>
      </c>
      <c r="BT79" s="125" t="e">
        <f t="shared" si="98"/>
        <v>#VALUE!</v>
      </c>
      <c r="BU79" s="125" t="e">
        <f t="shared" si="99"/>
        <v>#VALUE!</v>
      </c>
      <c r="BW79" s="125" t="e">
        <f t="shared" si="100"/>
        <v>#VALUE!</v>
      </c>
      <c r="BX79" s="125" t="e">
        <f t="shared" si="101"/>
        <v>#VALUE!</v>
      </c>
      <c r="BZ79" s="125" t="e">
        <f t="shared" si="102"/>
        <v>#VALUE!</v>
      </c>
      <c r="CA79" s="125" t="e">
        <f t="shared" si="103"/>
        <v>#VALUE!</v>
      </c>
      <c r="CC79" s="125" t="e">
        <f t="shared" si="104"/>
        <v>#VALUE!</v>
      </c>
      <c r="CD79" s="125" t="e">
        <f t="shared" si="105"/>
        <v>#VALUE!</v>
      </c>
      <c r="CJ79" s="176" t="e">
        <f t="shared" si="108"/>
        <v>#VALUE!</v>
      </c>
      <c r="CK79" s="176" t="e">
        <f t="shared" si="108"/>
        <v>#VALUE!</v>
      </c>
      <c r="CL79" s="176" t="e">
        <f t="shared" si="108"/>
        <v>#VALUE!</v>
      </c>
      <c r="CM79" s="176" t="e">
        <f t="shared" si="108"/>
        <v>#VALUE!</v>
      </c>
      <c r="CN79" s="176" t="e">
        <f t="shared" si="108"/>
        <v>#VALUE!</v>
      </c>
      <c r="CO79" s="176" t="e">
        <f t="shared" si="108"/>
        <v>#VALUE!</v>
      </c>
      <c r="CP79" s="176" t="e">
        <f t="shared" si="108"/>
        <v>#VALUE!</v>
      </c>
      <c r="CQ79" s="176" t="e">
        <f t="shared" si="108"/>
        <v>#VALUE!</v>
      </c>
      <c r="CR79" s="176" t="e">
        <f t="shared" si="108"/>
        <v>#VALUE!</v>
      </c>
      <c r="CS79" s="176" t="e">
        <f t="shared" si="108"/>
        <v>#VALUE!</v>
      </c>
      <c r="CT79" s="176" t="e">
        <f t="shared" si="108"/>
        <v>#VALUE!</v>
      </c>
      <c r="CU79" s="176" t="e">
        <f t="shared" si="108"/>
        <v>#VALUE!</v>
      </c>
      <c r="CV79" s="176" t="e">
        <f t="shared" si="108"/>
        <v>#VALUE!</v>
      </c>
      <c r="CW79" s="176" t="e">
        <f t="shared" si="108"/>
        <v>#VALUE!</v>
      </c>
      <c r="CX79" s="176" t="e">
        <f t="shared" si="108"/>
        <v>#VALUE!</v>
      </c>
    </row>
    <row r="80" spans="1:102" s="125" customFormat="1" ht="15" thickBot="1" x14ac:dyDescent="0.4">
      <c r="A80" s="140">
        <v>2034</v>
      </c>
      <c r="M80" s="174"/>
      <c r="Q80" s="125" t="e">
        <f t="shared" si="44"/>
        <v>#NUM!</v>
      </c>
      <c r="R80" s="125" t="e">
        <f t="shared" si="45"/>
        <v>#NUM!</v>
      </c>
      <c r="S80" s="125" t="e">
        <f t="shared" si="46"/>
        <v>#NUM!</v>
      </c>
      <c r="T80" s="125" t="e">
        <f t="shared" si="47"/>
        <v>#NUM!</v>
      </c>
      <c r="U80" s="125" t="e">
        <f t="shared" si="48"/>
        <v>#NUM!</v>
      </c>
      <c r="V80" s="125" t="e">
        <f t="shared" si="49"/>
        <v>#NUM!</v>
      </c>
      <c r="W80" s="125" t="e">
        <f t="shared" si="50"/>
        <v>#VALUE!</v>
      </c>
      <c r="X80" s="125" t="e">
        <f t="shared" si="51"/>
        <v>#VALUE!</v>
      </c>
      <c r="Y80" s="125" t="e">
        <f t="shared" si="52"/>
        <v>#VALUE!</v>
      </c>
      <c r="Z80" s="125" t="e">
        <f t="shared" si="53"/>
        <v>#NUM!</v>
      </c>
      <c r="AA80" s="125" t="e">
        <f t="shared" si="54"/>
        <v>#NUM!</v>
      </c>
      <c r="AB80" s="125" t="e">
        <f t="shared" si="55"/>
        <v>#NUM!</v>
      </c>
      <c r="AC80" s="125" t="e">
        <f t="shared" si="56"/>
        <v>#NUM!</v>
      </c>
      <c r="AD80" s="125" t="e">
        <f t="shared" si="57"/>
        <v>#NUM!</v>
      </c>
      <c r="AE80" s="125" t="e">
        <f t="shared" si="58"/>
        <v>#NUM!</v>
      </c>
      <c r="AF80" s="125" t="e">
        <f t="shared" si="59"/>
        <v>#VALUE!</v>
      </c>
      <c r="AG80" s="125" t="e">
        <f t="shared" si="60"/>
        <v>#VALUE!</v>
      </c>
      <c r="AH80" s="125" t="e">
        <f t="shared" si="61"/>
        <v>#VALUE!</v>
      </c>
      <c r="AI80" s="125" t="e">
        <f t="shared" si="62"/>
        <v>#NUM!</v>
      </c>
      <c r="AJ80" s="125" t="e">
        <f t="shared" si="63"/>
        <v>#NUM!</v>
      </c>
      <c r="AK80" s="125" t="e">
        <f t="shared" si="64"/>
        <v>#NUM!</v>
      </c>
      <c r="AL80" s="125" t="e">
        <f t="shared" si="65"/>
        <v>#NUM!</v>
      </c>
      <c r="AM80" s="125" t="e">
        <f t="shared" si="66"/>
        <v>#NUM!</v>
      </c>
      <c r="AN80" s="125" t="e">
        <f t="shared" si="67"/>
        <v>#NUM!</v>
      </c>
      <c r="AO80" s="125" t="e">
        <f t="shared" si="68"/>
        <v>#VALUE!</v>
      </c>
      <c r="AP80" s="125" t="e">
        <f t="shared" si="69"/>
        <v>#VALUE!</v>
      </c>
      <c r="AQ80" s="125" t="e">
        <f t="shared" si="70"/>
        <v>#VALUE!</v>
      </c>
      <c r="AR80" s="125" t="e">
        <f t="shared" si="71"/>
        <v>#NUM!</v>
      </c>
      <c r="AS80" s="125" t="e">
        <f t="shared" si="72"/>
        <v>#NUM!</v>
      </c>
      <c r="AT80" s="125" t="e">
        <f t="shared" si="73"/>
        <v>#NUM!</v>
      </c>
      <c r="AU80" s="125" t="e">
        <f t="shared" si="74"/>
        <v>#NUM!</v>
      </c>
      <c r="AV80" s="125" t="e">
        <f t="shared" si="75"/>
        <v>#NUM!</v>
      </c>
      <c r="AW80" s="125" t="e">
        <f t="shared" si="76"/>
        <v>#NUM!</v>
      </c>
      <c r="AX80" s="125" t="e">
        <f t="shared" si="77"/>
        <v>#VALUE!</v>
      </c>
      <c r="AY80" s="125" t="e">
        <f t="shared" si="78"/>
        <v>#VALUE!</v>
      </c>
      <c r="AZ80" s="125" t="e">
        <f t="shared" si="79"/>
        <v>#VALUE!</v>
      </c>
      <c r="BA80" s="125" t="e">
        <f t="shared" si="80"/>
        <v>#NUM!</v>
      </c>
      <c r="BB80" s="125" t="e">
        <f t="shared" si="81"/>
        <v>#NUM!</v>
      </c>
      <c r="BC80" s="125" t="e">
        <f t="shared" si="82"/>
        <v>#NUM!</v>
      </c>
      <c r="BD80" s="125" t="e">
        <f t="shared" si="83"/>
        <v>#NUM!</v>
      </c>
      <c r="BE80" s="125" t="e">
        <f t="shared" si="84"/>
        <v>#NUM!</v>
      </c>
      <c r="BF80" s="125" t="e">
        <f t="shared" si="85"/>
        <v>#NUM!</v>
      </c>
      <c r="BG80" s="125" t="e">
        <f t="shared" si="86"/>
        <v>#VALUE!</v>
      </c>
      <c r="BH80" s="125" t="e">
        <f t="shared" si="87"/>
        <v>#VALUE!</v>
      </c>
      <c r="BI80" s="125" t="e">
        <f t="shared" si="88"/>
        <v>#VALUE!</v>
      </c>
      <c r="BJ80" s="125" t="e">
        <f t="shared" si="89"/>
        <v>#NUM!</v>
      </c>
      <c r="BK80" s="125" t="e">
        <f t="shared" si="90"/>
        <v>#NUM!</v>
      </c>
      <c r="BL80" s="125" t="e">
        <f t="shared" si="91"/>
        <v>#NUM!</v>
      </c>
      <c r="BM80" s="125" t="e">
        <f t="shared" si="92"/>
        <v>#NUM!</v>
      </c>
      <c r="BN80" s="125" t="e">
        <f t="shared" si="93"/>
        <v>#NUM!</v>
      </c>
      <c r="BO80" s="125" t="e">
        <f t="shared" si="94"/>
        <v>#NUM!</v>
      </c>
      <c r="BP80" s="125" t="e">
        <f t="shared" si="95"/>
        <v>#VALUE!</v>
      </c>
      <c r="BQ80" s="125" t="e">
        <f t="shared" si="96"/>
        <v>#VALUE!</v>
      </c>
      <c r="BR80" s="125" t="e">
        <f t="shared" si="97"/>
        <v>#VALUE!</v>
      </c>
      <c r="BT80" s="125" t="e">
        <f t="shared" si="98"/>
        <v>#VALUE!</v>
      </c>
      <c r="BU80" s="125" t="e">
        <f t="shared" si="99"/>
        <v>#VALUE!</v>
      </c>
      <c r="BW80" s="125" t="e">
        <f t="shared" si="100"/>
        <v>#VALUE!</v>
      </c>
      <c r="BX80" s="125" t="e">
        <f t="shared" si="101"/>
        <v>#VALUE!</v>
      </c>
      <c r="BZ80" s="125" t="e">
        <f t="shared" si="102"/>
        <v>#VALUE!</v>
      </c>
      <c r="CA80" s="125" t="e">
        <f t="shared" si="103"/>
        <v>#VALUE!</v>
      </c>
      <c r="CC80" s="125" t="e">
        <f t="shared" si="104"/>
        <v>#VALUE!</v>
      </c>
      <c r="CD80" s="125" t="e">
        <f t="shared" si="105"/>
        <v>#VALUE!</v>
      </c>
      <c r="CJ80" s="176" t="e">
        <f t="shared" si="108"/>
        <v>#VALUE!</v>
      </c>
      <c r="CK80" s="176" t="e">
        <f t="shared" si="108"/>
        <v>#VALUE!</v>
      </c>
      <c r="CL80" s="176" t="e">
        <f t="shared" si="108"/>
        <v>#VALUE!</v>
      </c>
      <c r="CM80" s="176" t="e">
        <f t="shared" si="108"/>
        <v>#VALUE!</v>
      </c>
      <c r="CN80" s="176" t="e">
        <f t="shared" si="108"/>
        <v>#VALUE!</v>
      </c>
      <c r="CO80" s="176" t="e">
        <f t="shared" si="108"/>
        <v>#VALUE!</v>
      </c>
      <c r="CP80" s="176" t="e">
        <f t="shared" si="108"/>
        <v>#VALUE!</v>
      </c>
      <c r="CQ80" s="176" t="e">
        <f t="shared" si="108"/>
        <v>#VALUE!</v>
      </c>
      <c r="CR80" s="176" t="e">
        <f t="shared" si="108"/>
        <v>#VALUE!</v>
      </c>
      <c r="CS80" s="176" t="e">
        <f t="shared" si="108"/>
        <v>#VALUE!</v>
      </c>
      <c r="CT80" s="176" t="e">
        <f t="shared" si="108"/>
        <v>#VALUE!</v>
      </c>
      <c r="CU80" s="176" t="e">
        <f t="shared" si="108"/>
        <v>#VALUE!</v>
      </c>
      <c r="CV80" s="176" t="e">
        <f t="shared" si="108"/>
        <v>#VALUE!</v>
      </c>
      <c r="CW80" s="176" t="e">
        <f t="shared" si="108"/>
        <v>#VALUE!</v>
      </c>
      <c r="CX80" s="176" t="e">
        <f t="shared" si="108"/>
        <v>#VALUE!</v>
      </c>
    </row>
    <row r="81" spans="1:102" s="171" customFormat="1" ht="15" thickBot="1" x14ac:dyDescent="0.4">
      <c r="A81" s="170">
        <v>2035</v>
      </c>
      <c r="M81" s="177"/>
      <c r="Q81" s="171" t="e">
        <f t="shared" si="44"/>
        <v>#NUM!</v>
      </c>
      <c r="R81" s="171" t="e">
        <f t="shared" si="45"/>
        <v>#NUM!</v>
      </c>
      <c r="S81" s="171" t="e">
        <f t="shared" si="46"/>
        <v>#NUM!</v>
      </c>
      <c r="T81" s="171" t="e">
        <f t="shared" si="47"/>
        <v>#NUM!</v>
      </c>
      <c r="U81" s="171" t="e">
        <f t="shared" si="48"/>
        <v>#NUM!</v>
      </c>
      <c r="V81" s="171" t="e">
        <f t="shared" si="49"/>
        <v>#NUM!</v>
      </c>
      <c r="W81" s="171" t="e">
        <f t="shared" si="50"/>
        <v>#VALUE!</v>
      </c>
      <c r="X81" s="171" t="e">
        <f t="shared" si="51"/>
        <v>#VALUE!</v>
      </c>
      <c r="Y81" s="171" t="e">
        <f t="shared" si="52"/>
        <v>#VALUE!</v>
      </c>
      <c r="Z81" s="171" t="e">
        <f t="shared" si="53"/>
        <v>#NUM!</v>
      </c>
      <c r="AA81" s="171" t="e">
        <f t="shared" si="54"/>
        <v>#NUM!</v>
      </c>
      <c r="AB81" s="171" t="e">
        <f t="shared" si="55"/>
        <v>#NUM!</v>
      </c>
      <c r="AC81" s="171" t="e">
        <f t="shared" si="56"/>
        <v>#NUM!</v>
      </c>
      <c r="AD81" s="171" t="e">
        <f t="shared" si="57"/>
        <v>#NUM!</v>
      </c>
      <c r="AE81" s="171" t="e">
        <f t="shared" si="58"/>
        <v>#NUM!</v>
      </c>
      <c r="AF81" s="171" t="e">
        <f t="shared" si="59"/>
        <v>#VALUE!</v>
      </c>
      <c r="AG81" s="171" t="e">
        <f t="shared" si="60"/>
        <v>#VALUE!</v>
      </c>
      <c r="AH81" s="171" t="e">
        <f t="shared" si="61"/>
        <v>#VALUE!</v>
      </c>
      <c r="AI81" s="171" t="e">
        <f t="shared" si="62"/>
        <v>#NUM!</v>
      </c>
      <c r="AJ81" s="171" t="e">
        <f t="shared" si="63"/>
        <v>#NUM!</v>
      </c>
      <c r="AK81" s="171" t="e">
        <f t="shared" si="64"/>
        <v>#NUM!</v>
      </c>
      <c r="AL81" s="171" t="e">
        <f t="shared" si="65"/>
        <v>#NUM!</v>
      </c>
      <c r="AM81" s="171" t="e">
        <f t="shared" si="66"/>
        <v>#NUM!</v>
      </c>
      <c r="AN81" s="171" t="e">
        <f t="shared" si="67"/>
        <v>#NUM!</v>
      </c>
      <c r="AO81" s="171" t="e">
        <f t="shared" si="68"/>
        <v>#VALUE!</v>
      </c>
      <c r="AP81" s="171" t="e">
        <f t="shared" si="69"/>
        <v>#VALUE!</v>
      </c>
      <c r="AQ81" s="171" t="e">
        <f t="shared" si="70"/>
        <v>#VALUE!</v>
      </c>
      <c r="AR81" s="171" t="e">
        <f t="shared" si="71"/>
        <v>#NUM!</v>
      </c>
      <c r="AS81" s="171" t="e">
        <f t="shared" si="72"/>
        <v>#NUM!</v>
      </c>
      <c r="AT81" s="171" t="e">
        <f t="shared" si="73"/>
        <v>#NUM!</v>
      </c>
      <c r="AU81" s="171" t="e">
        <f t="shared" si="74"/>
        <v>#NUM!</v>
      </c>
      <c r="AV81" s="171" t="e">
        <f t="shared" si="75"/>
        <v>#NUM!</v>
      </c>
      <c r="AW81" s="171" t="e">
        <f t="shared" si="76"/>
        <v>#NUM!</v>
      </c>
      <c r="AX81" s="171" t="e">
        <f t="shared" si="77"/>
        <v>#VALUE!</v>
      </c>
      <c r="AY81" s="171" t="e">
        <f t="shared" si="78"/>
        <v>#VALUE!</v>
      </c>
      <c r="AZ81" s="171" t="e">
        <f t="shared" si="79"/>
        <v>#VALUE!</v>
      </c>
      <c r="BA81" s="171" t="e">
        <f t="shared" si="80"/>
        <v>#NUM!</v>
      </c>
      <c r="BB81" s="171" t="e">
        <f t="shared" si="81"/>
        <v>#NUM!</v>
      </c>
      <c r="BC81" s="171" t="e">
        <f t="shared" si="82"/>
        <v>#NUM!</v>
      </c>
      <c r="BD81" s="171" t="e">
        <f t="shared" si="83"/>
        <v>#NUM!</v>
      </c>
      <c r="BE81" s="171" t="e">
        <f t="shared" si="84"/>
        <v>#NUM!</v>
      </c>
      <c r="BF81" s="171" t="e">
        <f t="shared" si="85"/>
        <v>#NUM!</v>
      </c>
      <c r="BG81" s="171" t="e">
        <f t="shared" si="86"/>
        <v>#VALUE!</v>
      </c>
      <c r="BH81" s="171" t="e">
        <f t="shared" si="87"/>
        <v>#VALUE!</v>
      </c>
      <c r="BI81" s="171" t="e">
        <f t="shared" si="88"/>
        <v>#VALUE!</v>
      </c>
      <c r="BJ81" s="171" t="e">
        <f t="shared" si="89"/>
        <v>#NUM!</v>
      </c>
      <c r="BK81" s="171" t="e">
        <f t="shared" si="90"/>
        <v>#NUM!</v>
      </c>
      <c r="BL81" s="171" t="e">
        <f t="shared" si="91"/>
        <v>#NUM!</v>
      </c>
      <c r="BM81" s="171" t="e">
        <f t="shared" si="92"/>
        <v>#NUM!</v>
      </c>
      <c r="BN81" s="171" t="e">
        <f t="shared" si="93"/>
        <v>#NUM!</v>
      </c>
      <c r="BO81" s="171" t="e">
        <f t="shared" si="94"/>
        <v>#NUM!</v>
      </c>
      <c r="BP81" s="171" t="e">
        <f t="shared" si="95"/>
        <v>#VALUE!</v>
      </c>
      <c r="BQ81" s="171" t="e">
        <f t="shared" si="96"/>
        <v>#VALUE!</v>
      </c>
      <c r="BR81" s="171" t="e">
        <f t="shared" si="97"/>
        <v>#VALUE!</v>
      </c>
      <c r="BT81" s="171" t="e">
        <f t="shared" si="98"/>
        <v>#VALUE!</v>
      </c>
      <c r="BU81" s="171" t="e">
        <f t="shared" si="99"/>
        <v>#VALUE!</v>
      </c>
      <c r="BW81" s="171" t="e">
        <f t="shared" si="100"/>
        <v>#VALUE!</v>
      </c>
      <c r="BX81" s="171" t="e">
        <f t="shared" si="101"/>
        <v>#VALUE!</v>
      </c>
      <c r="BZ81" s="171" t="e">
        <f t="shared" si="102"/>
        <v>#VALUE!</v>
      </c>
      <c r="CA81" s="171" t="e">
        <f t="shared" si="103"/>
        <v>#VALUE!</v>
      </c>
      <c r="CC81" s="171" t="e">
        <f t="shared" si="104"/>
        <v>#VALUE!</v>
      </c>
      <c r="CD81" s="171" t="e">
        <f t="shared" si="105"/>
        <v>#VALUE!</v>
      </c>
      <c r="CJ81" s="178" t="e">
        <f t="shared" si="108"/>
        <v>#VALUE!</v>
      </c>
      <c r="CK81" s="178" t="e">
        <f t="shared" si="108"/>
        <v>#VALUE!</v>
      </c>
      <c r="CL81" s="178" t="e">
        <f t="shared" si="108"/>
        <v>#VALUE!</v>
      </c>
      <c r="CM81" s="178" t="e">
        <f t="shared" si="108"/>
        <v>#VALUE!</v>
      </c>
      <c r="CN81" s="178" t="e">
        <f t="shared" si="108"/>
        <v>#VALUE!</v>
      </c>
      <c r="CO81" s="178" t="e">
        <f t="shared" si="108"/>
        <v>#VALUE!</v>
      </c>
      <c r="CP81" s="178" t="e">
        <f t="shared" si="108"/>
        <v>#VALUE!</v>
      </c>
      <c r="CQ81" s="178" t="e">
        <f t="shared" si="108"/>
        <v>#VALUE!</v>
      </c>
      <c r="CR81" s="178" t="e">
        <f t="shared" si="108"/>
        <v>#VALUE!</v>
      </c>
      <c r="CS81" s="178" t="e">
        <f t="shared" si="108"/>
        <v>#VALUE!</v>
      </c>
      <c r="CT81" s="178" t="e">
        <f t="shared" si="108"/>
        <v>#VALUE!</v>
      </c>
      <c r="CU81" s="178" t="e">
        <f t="shared" si="108"/>
        <v>#VALUE!</v>
      </c>
      <c r="CV81" s="178" t="e">
        <f t="shared" si="108"/>
        <v>#VALUE!</v>
      </c>
      <c r="CW81" s="178" t="e">
        <f t="shared" si="108"/>
        <v>#VALUE!</v>
      </c>
      <c r="CX81" s="178" t="e">
        <f t="shared" si="108"/>
        <v>#VALUE!</v>
      </c>
    </row>
    <row r="82" spans="1:102" s="125" customFormat="1" x14ac:dyDescent="0.35">
      <c r="A82" s="140">
        <v>2036</v>
      </c>
      <c r="M82" s="174"/>
      <c r="Q82" s="125" t="e">
        <f t="shared" si="44"/>
        <v>#NUM!</v>
      </c>
      <c r="R82" s="125" t="e">
        <f t="shared" si="45"/>
        <v>#NUM!</v>
      </c>
      <c r="S82" s="125" t="e">
        <f t="shared" si="46"/>
        <v>#NUM!</v>
      </c>
      <c r="T82" s="125" t="e">
        <f t="shared" si="47"/>
        <v>#NUM!</v>
      </c>
      <c r="U82" s="125" t="e">
        <f t="shared" si="48"/>
        <v>#NUM!</v>
      </c>
      <c r="V82" s="125" t="e">
        <f t="shared" si="49"/>
        <v>#NUM!</v>
      </c>
      <c r="W82" s="125" t="e">
        <f t="shared" si="50"/>
        <v>#VALUE!</v>
      </c>
      <c r="X82" s="125" t="e">
        <f t="shared" si="51"/>
        <v>#VALUE!</v>
      </c>
      <c r="Y82" s="125" t="e">
        <f t="shared" si="52"/>
        <v>#VALUE!</v>
      </c>
      <c r="Z82" s="125" t="e">
        <f t="shared" si="53"/>
        <v>#NUM!</v>
      </c>
      <c r="AA82" s="125" t="e">
        <f t="shared" si="54"/>
        <v>#NUM!</v>
      </c>
      <c r="AB82" s="125" t="e">
        <f t="shared" si="55"/>
        <v>#NUM!</v>
      </c>
      <c r="AC82" s="125" t="e">
        <f t="shared" si="56"/>
        <v>#NUM!</v>
      </c>
      <c r="AD82" s="125" t="e">
        <f t="shared" si="57"/>
        <v>#NUM!</v>
      </c>
      <c r="AE82" s="125" t="e">
        <f t="shared" si="58"/>
        <v>#NUM!</v>
      </c>
      <c r="AF82" s="125" t="e">
        <f t="shared" si="59"/>
        <v>#VALUE!</v>
      </c>
      <c r="AG82" s="125" t="e">
        <f t="shared" si="60"/>
        <v>#VALUE!</v>
      </c>
      <c r="AH82" s="125" t="e">
        <f t="shared" si="61"/>
        <v>#VALUE!</v>
      </c>
      <c r="AI82" s="125" t="e">
        <f t="shared" si="62"/>
        <v>#NUM!</v>
      </c>
      <c r="AJ82" s="125" t="e">
        <f t="shared" si="63"/>
        <v>#NUM!</v>
      </c>
      <c r="AK82" s="125" t="e">
        <f t="shared" si="64"/>
        <v>#NUM!</v>
      </c>
      <c r="AL82" s="125" t="e">
        <f t="shared" si="65"/>
        <v>#NUM!</v>
      </c>
      <c r="AM82" s="125" t="e">
        <f t="shared" si="66"/>
        <v>#NUM!</v>
      </c>
      <c r="AN82" s="125" t="e">
        <f t="shared" si="67"/>
        <v>#NUM!</v>
      </c>
      <c r="AO82" s="125" t="e">
        <f t="shared" si="68"/>
        <v>#VALUE!</v>
      </c>
      <c r="AP82" s="125" t="e">
        <f t="shared" si="69"/>
        <v>#VALUE!</v>
      </c>
      <c r="AQ82" s="125" t="e">
        <f t="shared" si="70"/>
        <v>#VALUE!</v>
      </c>
      <c r="AR82" s="125" t="e">
        <f t="shared" si="71"/>
        <v>#NUM!</v>
      </c>
      <c r="AS82" s="125" t="e">
        <f t="shared" si="72"/>
        <v>#NUM!</v>
      </c>
      <c r="AT82" s="125" t="e">
        <f t="shared" si="73"/>
        <v>#NUM!</v>
      </c>
      <c r="AU82" s="125" t="e">
        <f t="shared" si="74"/>
        <v>#NUM!</v>
      </c>
      <c r="AV82" s="125" t="e">
        <f t="shared" si="75"/>
        <v>#NUM!</v>
      </c>
      <c r="AW82" s="125" t="e">
        <f t="shared" si="76"/>
        <v>#NUM!</v>
      </c>
      <c r="AX82" s="125" t="e">
        <f t="shared" si="77"/>
        <v>#VALUE!</v>
      </c>
      <c r="AY82" s="125" t="e">
        <f t="shared" si="78"/>
        <v>#VALUE!</v>
      </c>
      <c r="AZ82" s="125" t="e">
        <f t="shared" si="79"/>
        <v>#VALUE!</v>
      </c>
      <c r="BA82" s="125" t="e">
        <f t="shared" si="80"/>
        <v>#NUM!</v>
      </c>
      <c r="BB82" s="125" t="e">
        <f t="shared" si="81"/>
        <v>#NUM!</v>
      </c>
      <c r="BC82" s="125" t="e">
        <f t="shared" si="82"/>
        <v>#NUM!</v>
      </c>
      <c r="BD82" s="125" t="e">
        <f t="shared" si="83"/>
        <v>#NUM!</v>
      </c>
      <c r="BE82" s="125" t="e">
        <f t="shared" si="84"/>
        <v>#NUM!</v>
      </c>
      <c r="BF82" s="125" t="e">
        <f t="shared" si="85"/>
        <v>#NUM!</v>
      </c>
      <c r="BG82" s="125" t="e">
        <f t="shared" si="86"/>
        <v>#VALUE!</v>
      </c>
      <c r="BH82" s="125" t="e">
        <f t="shared" si="87"/>
        <v>#VALUE!</v>
      </c>
      <c r="BI82" s="125" t="e">
        <f t="shared" si="88"/>
        <v>#VALUE!</v>
      </c>
      <c r="BJ82" s="125" t="e">
        <f t="shared" si="89"/>
        <v>#NUM!</v>
      </c>
      <c r="BK82" s="125" t="e">
        <f t="shared" si="90"/>
        <v>#NUM!</v>
      </c>
      <c r="BL82" s="125" t="e">
        <f t="shared" si="91"/>
        <v>#NUM!</v>
      </c>
      <c r="BM82" s="125" t="e">
        <f t="shared" si="92"/>
        <v>#NUM!</v>
      </c>
      <c r="BN82" s="125" t="e">
        <f t="shared" si="93"/>
        <v>#NUM!</v>
      </c>
      <c r="BO82" s="125" t="e">
        <f t="shared" si="94"/>
        <v>#NUM!</v>
      </c>
      <c r="BP82" s="125" t="e">
        <f t="shared" si="95"/>
        <v>#VALUE!</v>
      </c>
      <c r="BQ82" s="125" t="e">
        <f t="shared" si="96"/>
        <v>#VALUE!</v>
      </c>
      <c r="BR82" s="125" t="e">
        <f t="shared" si="97"/>
        <v>#VALUE!</v>
      </c>
      <c r="BT82" s="125" t="e">
        <f t="shared" si="98"/>
        <v>#VALUE!</v>
      </c>
      <c r="BU82" s="125" t="e">
        <f t="shared" si="99"/>
        <v>#VALUE!</v>
      </c>
      <c r="BW82" s="125" t="e">
        <f t="shared" si="100"/>
        <v>#VALUE!</v>
      </c>
      <c r="BX82" s="125" t="e">
        <f t="shared" si="101"/>
        <v>#VALUE!</v>
      </c>
      <c r="BZ82" s="125" t="e">
        <f t="shared" si="102"/>
        <v>#VALUE!</v>
      </c>
      <c r="CA82" s="125" t="e">
        <f t="shared" si="103"/>
        <v>#VALUE!</v>
      </c>
      <c r="CC82" s="125" t="e">
        <f t="shared" si="104"/>
        <v>#VALUE!</v>
      </c>
      <c r="CD82" s="125" t="e">
        <f t="shared" si="105"/>
        <v>#VALUE!</v>
      </c>
      <c r="CJ82" s="176" t="e">
        <f t="shared" si="108"/>
        <v>#VALUE!</v>
      </c>
      <c r="CK82" s="176" t="e">
        <f t="shared" si="108"/>
        <v>#VALUE!</v>
      </c>
      <c r="CL82" s="176" t="e">
        <f t="shared" si="108"/>
        <v>#VALUE!</v>
      </c>
      <c r="CM82" s="176" t="e">
        <f t="shared" si="108"/>
        <v>#VALUE!</v>
      </c>
      <c r="CN82" s="176" t="e">
        <f t="shared" si="108"/>
        <v>#VALUE!</v>
      </c>
      <c r="CO82" s="176" t="e">
        <f t="shared" si="108"/>
        <v>#VALUE!</v>
      </c>
      <c r="CP82" s="176" t="e">
        <f t="shared" si="108"/>
        <v>#VALUE!</v>
      </c>
      <c r="CQ82" s="176" t="e">
        <f t="shared" si="108"/>
        <v>#VALUE!</v>
      </c>
      <c r="CR82" s="176" t="e">
        <f t="shared" si="108"/>
        <v>#VALUE!</v>
      </c>
      <c r="CS82" s="176" t="e">
        <f t="shared" si="108"/>
        <v>#VALUE!</v>
      </c>
      <c r="CT82" s="176" t="e">
        <f t="shared" si="108"/>
        <v>#VALUE!</v>
      </c>
      <c r="CU82" s="176" t="e">
        <f t="shared" si="108"/>
        <v>#VALUE!</v>
      </c>
      <c r="CV82" s="176" t="e">
        <f t="shared" si="108"/>
        <v>#VALUE!</v>
      </c>
      <c r="CW82" s="176" t="e">
        <f t="shared" si="108"/>
        <v>#VALUE!</v>
      </c>
      <c r="CX82" s="176" t="e">
        <f t="shared" si="108"/>
        <v>#VALUE!</v>
      </c>
    </row>
    <row r="83" spans="1:102" s="125" customFormat="1" x14ac:dyDescent="0.35">
      <c r="A83" s="140">
        <v>2037</v>
      </c>
      <c r="M83" s="174"/>
      <c r="Q83" s="125" t="e">
        <f t="shared" si="44"/>
        <v>#NUM!</v>
      </c>
      <c r="R83" s="125" t="e">
        <f t="shared" si="45"/>
        <v>#NUM!</v>
      </c>
      <c r="S83" s="125" t="e">
        <f t="shared" si="46"/>
        <v>#NUM!</v>
      </c>
      <c r="T83" s="125" t="e">
        <f t="shared" si="47"/>
        <v>#NUM!</v>
      </c>
      <c r="U83" s="125" t="e">
        <f t="shared" si="48"/>
        <v>#NUM!</v>
      </c>
      <c r="V83" s="125" t="e">
        <f t="shared" si="49"/>
        <v>#NUM!</v>
      </c>
      <c r="W83" s="125" t="e">
        <f t="shared" si="50"/>
        <v>#VALUE!</v>
      </c>
      <c r="X83" s="125" t="e">
        <f t="shared" si="51"/>
        <v>#VALUE!</v>
      </c>
      <c r="Y83" s="125" t="e">
        <f t="shared" si="52"/>
        <v>#VALUE!</v>
      </c>
      <c r="Z83" s="125" t="e">
        <f t="shared" si="53"/>
        <v>#NUM!</v>
      </c>
      <c r="AA83" s="125" t="e">
        <f t="shared" si="54"/>
        <v>#NUM!</v>
      </c>
      <c r="AB83" s="125" t="e">
        <f t="shared" si="55"/>
        <v>#NUM!</v>
      </c>
      <c r="AC83" s="125" t="e">
        <f t="shared" si="56"/>
        <v>#NUM!</v>
      </c>
      <c r="AD83" s="125" t="e">
        <f t="shared" si="57"/>
        <v>#NUM!</v>
      </c>
      <c r="AE83" s="125" t="e">
        <f t="shared" si="58"/>
        <v>#NUM!</v>
      </c>
      <c r="AF83" s="125" t="e">
        <f t="shared" si="59"/>
        <v>#VALUE!</v>
      </c>
      <c r="AG83" s="125" t="e">
        <f t="shared" si="60"/>
        <v>#VALUE!</v>
      </c>
      <c r="AH83" s="125" t="e">
        <f t="shared" si="61"/>
        <v>#VALUE!</v>
      </c>
      <c r="AI83" s="125" t="e">
        <f t="shared" si="62"/>
        <v>#NUM!</v>
      </c>
      <c r="AJ83" s="125" t="e">
        <f t="shared" si="63"/>
        <v>#NUM!</v>
      </c>
      <c r="AK83" s="125" t="e">
        <f t="shared" si="64"/>
        <v>#NUM!</v>
      </c>
      <c r="AL83" s="125" t="e">
        <f t="shared" si="65"/>
        <v>#NUM!</v>
      </c>
      <c r="AM83" s="125" t="e">
        <f t="shared" si="66"/>
        <v>#NUM!</v>
      </c>
      <c r="AN83" s="125" t="e">
        <f t="shared" si="67"/>
        <v>#NUM!</v>
      </c>
      <c r="AO83" s="125" t="e">
        <f t="shared" si="68"/>
        <v>#VALUE!</v>
      </c>
      <c r="AP83" s="125" t="e">
        <f t="shared" si="69"/>
        <v>#VALUE!</v>
      </c>
      <c r="AQ83" s="125" t="e">
        <f t="shared" si="70"/>
        <v>#VALUE!</v>
      </c>
      <c r="AR83" s="125" t="e">
        <f t="shared" si="71"/>
        <v>#NUM!</v>
      </c>
      <c r="AS83" s="125" t="e">
        <f t="shared" si="72"/>
        <v>#NUM!</v>
      </c>
      <c r="AT83" s="125" t="e">
        <f t="shared" si="73"/>
        <v>#NUM!</v>
      </c>
      <c r="AU83" s="125" t="e">
        <f t="shared" si="74"/>
        <v>#NUM!</v>
      </c>
      <c r="AV83" s="125" t="e">
        <f t="shared" si="75"/>
        <v>#NUM!</v>
      </c>
      <c r="AW83" s="125" t="e">
        <f t="shared" si="76"/>
        <v>#NUM!</v>
      </c>
      <c r="AX83" s="125" t="e">
        <f t="shared" si="77"/>
        <v>#VALUE!</v>
      </c>
      <c r="AY83" s="125" t="e">
        <f t="shared" si="78"/>
        <v>#VALUE!</v>
      </c>
      <c r="AZ83" s="125" t="e">
        <f t="shared" si="79"/>
        <v>#VALUE!</v>
      </c>
      <c r="BA83" s="125" t="e">
        <f t="shared" si="80"/>
        <v>#NUM!</v>
      </c>
      <c r="BB83" s="125" t="e">
        <f t="shared" si="81"/>
        <v>#NUM!</v>
      </c>
      <c r="BC83" s="125" t="e">
        <f t="shared" si="82"/>
        <v>#NUM!</v>
      </c>
      <c r="BD83" s="125" t="e">
        <f t="shared" si="83"/>
        <v>#NUM!</v>
      </c>
      <c r="BE83" s="125" t="e">
        <f t="shared" si="84"/>
        <v>#NUM!</v>
      </c>
      <c r="BF83" s="125" t="e">
        <f t="shared" si="85"/>
        <v>#NUM!</v>
      </c>
      <c r="BG83" s="125" t="e">
        <f t="shared" si="86"/>
        <v>#VALUE!</v>
      </c>
      <c r="BH83" s="125" t="e">
        <f t="shared" si="87"/>
        <v>#VALUE!</v>
      </c>
      <c r="BI83" s="125" t="e">
        <f t="shared" si="88"/>
        <v>#VALUE!</v>
      </c>
      <c r="BJ83" s="125" t="e">
        <f t="shared" si="89"/>
        <v>#NUM!</v>
      </c>
      <c r="BK83" s="125" t="e">
        <f t="shared" si="90"/>
        <v>#NUM!</v>
      </c>
      <c r="BL83" s="125" t="e">
        <f t="shared" si="91"/>
        <v>#NUM!</v>
      </c>
      <c r="BM83" s="125" t="e">
        <f t="shared" si="92"/>
        <v>#NUM!</v>
      </c>
      <c r="BN83" s="125" t="e">
        <f t="shared" si="93"/>
        <v>#NUM!</v>
      </c>
      <c r="BO83" s="125" t="e">
        <f t="shared" si="94"/>
        <v>#NUM!</v>
      </c>
      <c r="BP83" s="125" t="e">
        <f t="shared" si="95"/>
        <v>#VALUE!</v>
      </c>
      <c r="BQ83" s="125" t="e">
        <f t="shared" si="96"/>
        <v>#VALUE!</v>
      </c>
      <c r="BR83" s="125" t="e">
        <f t="shared" si="97"/>
        <v>#VALUE!</v>
      </c>
      <c r="BT83" s="125" t="e">
        <f t="shared" si="98"/>
        <v>#VALUE!</v>
      </c>
      <c r="BU83" s="125" t="e">
        <f t="shared" si="99"/>
        <v>#VALUE!</v>
      </c>
      <c r="BW83" s="125" t="e">
        <f t="shared" si="100"/>
        <v>#VALUE!</v>
      </c>
      <c r="BX83" s="125" t="e">
        <f t="shared" si="101"/>
        <v>#VALUE!</v>
      </c>
      <c r="BZ83" s="125" t="e">
        <f t="shared" si="102"/>
        <v>#VALUE!</v>
      </c>
      <c r="CA83" s="125" t="e">
        <f t="shared" si="103"/>
        <v>#VALUE!</v>
      </c>
      <c r="CC83" s="125" t="e">
        <f t="shared" si="104"/>
        <v>#VALUE!</v>
      </c>
      <c r="CD83" s="125" t="e">
        <f t="shared" si="105"/>
        <v>#VALUE!</v>
      </c>
      <c r="CJ83" s="176" t="e">
        <f t="shared" si="108"/>
        <v>#VALUE!</v>
      </c>
      <c r="CK83" s="176" t="e">
        <f t="shared" si="108"/>
        <v>#VALUE!</v>
      </c>
      <c r="CL83" s="176" t="e">
        <f t="shared" si="108"/>
        <v>#VALUE!</v>
      </c>
      <c r="CM83" s="176" t="e">
        <f t="shared" si="108"/>
        <v>#VALUE!</v>
      </c>
      <c r="CN83" s="176" t="e">
        <f t="shared" si="108"/>
        <v>#VALUE!</v>
      </c>
      <c r="CO83" s="176" t="e">
        <f t="shared" si="108"/>
        <v>#VALUE!</v>
      </c>
      <c r="CP83" s="176" t="e">
        <f t="shared" si="108"/>
        <v>#VALUE!</v>
      </c>
      <c r="CQ83" s="176" t="e">
        <f t="shared" si="108"/>
        <v>#VALUE!</v>
      </c>
      <c r="CR83" s="176" t="e">
        <f t="shared" si="108"/>
        <v>#VALUE!</v>
      </c>
      <c r="CS83" s="176" t="e">
        <f t="shared" si="108"/>
        <v>#VALUE!</v>
      </c>
      <c r="CT83" s="176" t="e">
        <f t="shared" si="108"/>
        <v>#VALUE!</v>
      </c>
      <c r="CU83" s="176" t="e">
        <f t="shared" si="108"/>
        <v>#VALUE!</v>
      </c>
      <c r="CV83" s="176" t="e">
        <f t="shared" si="108"/>
        <v>#VALUE!</v>
      </c>
      <c r="CW83" s="176" t="e">
        <f t="shared" si="108"/>
        <v>#VALUE!</v>
      </c>
      <c r="CX83" s="176" t="e">
        <f t="shared" si="108"/>
        <v>#VALUE!</v>
      </c>
    </row>
    <row r="84" spans="1:102" s="125" customFormat="1" x14ac:dyDescent="0.35">
      <c r="A84" s="140">
        <v>2038</v>
      </c>
      <c r="M84" s="174"/>
      <c r="Q84" s="125" t="e">
        <f t="shared" si="44"/>
        <v>#NUM!</v>
      </c>
      <c r="R84" s="125" t="e">
        <f t="shared" si="45"/>
        <v>#NUM!</v>
      </c>
      <c r="S84" s="125" t="e">
        <f t="shared" si="46"/>
        <v>#NUM!</v>
      </c>
      <c r="T84" s="125" t="e">
        <f t="shared" si="47"/>
        <v>#NUM!</v>
      </c>
      <c r="U84" s="125" t="e">
        <f t="shared" si="48"/>
        <v>#NUM!</v>
      </c>
      <c r="V84" s="125" t="e">
        <f t="shared" si="49"/>
        <v>#NUM!</v>
      </c>
      <c r="W84" s="125" t="e">
        <f t="shared" si="50"/>
        <v>#VALUE!</v>
      </c>
      <c r="X84" s="125" t="e">
        <f t="shared" si="51"/>
        <v>#VALUE!</v>
      </c>
      <c r="Y84" s="125" t="e">
        <f t="shared" si="52"/>
        <v>#VALUE!</v>
      </c>
      <c r="Z84" s="125" t="e">
        <f t="shared" si="53"/>
        <v>#NUM!</v>
      </c>
      <c r="AA84" s="125" t="e">
        <f t="shared" si="54"/>
        <v>#NUM!</v>
      </c>
      <c r="AB84" s="125" t="e">
        <f t="shared" si="55"/>
        <v>#NUM!</v>
      </c>
      <c r="AC84" s="125" t="e">
        <f t="shared" si="56"/>
        <v>#NUM!</v>
      </c>
      <c r="AD84" s="125" t="e">
        <f t="shared" si="57"/>
        <v>#NUM!</v>
      </c>
      <c r="AE84" s="125" t="e">
        <f t="shared" si="58"/>
        <v>#NUM!</v>
      </c>
      <c r="AF84" s="125" t="e">
        <f t="shared" si="59"/>
        <v>#VALUE!</v>
      </c>
      <c r="AG84" s="125" t="e">
        <f t="shared" si="60"/>
        <v>#VALUE!</v>
      </c>
      <c r="AH84" s="125" t="e">
        <f t="shared" si="61"/>
        <v>#VALUE!</v>
      </c>
      <c r="AI84" s="125" t="e">
        <f t="shared" si="62"/>
        <v>#NUM!</v>
      </c>
      <c r="AJ84" s="125" t="e">
        <f t="shared" si="63"/>
        <v>#NUM!</v>
      </c>
      <c r="AK84" s="125" t="e">
        <f t="shared" si="64"/>
        <v>#NUM!</v>
      </c>
      <c r="AL84" s="125" t="e">
        <f t="shared" si="65"/>
        <v>#NUM!</v>
      </c>
      <c r="AM84" s="125" t="e">
        <f t="shared" si="66"/>
        <v>#NUM!</v>
      </c>
      <c r="AN84" s="125" t="e">
        <f t="shared" si="67"/>
        <v>#NUM!</v>
      </c>
      <c r="AO84" s="125" t="e">
        <f t="shared" si="68"/>
        <v>#VALUE!</v>
      </c>
      <c r="AP84" s="125" t="e">
        <f t="shared" si="69"/>
        <v>#VALUE!</v>
      </c>
      <c r="AQ84" s="125" t="e">
        <f t="shared" si="70"/>
        <v>#VALUE!</v>
      </c>
      <c r="AR84" s="125" t="e">
        <f t="shared" si="71"/>
        <v>#NUM!</v>
      </c>
      <c r="AS84" s="125" t="e">
        <f t="shared" si="72"/>
        <v>#NUM!</v>
      </c>
      <c r="AT84" s="125" t="e">
        <f t="shared" si="73"/>
        <v>#NUM!</v>
      </c>
      <c r="AU84" s="125" t="e">
        <f t="shared" si="74"/>
        <v>#NUM!</v>
      </c>
      <c r="AV84" s="125" t="e">
        <f t="shared" si="75"/>
        <v>#NUM!</v>
      </c>
      <c r="AW84" s="125" t="e">
        <f t="shared" si="76"/>
        <v>#NUM!</v>
      </c>
      <c r="AX84" s="125" t="e">
        <f t="shared" si="77"/>
        <v>#VALUE!</v>
      </c>
      <c r="AY84" s="125" t="e">
        <f t="shared" si="78"/>
        <v>#VALUE!</v>
      </c>
      <c r="AZ84" s="125" t="e">
        <f t="shared" si="79"/>
        <v>#VALUE!</v>
      </c>
      <c r="BA84" s="125" t="e">
        <f t="shared" si="80"/>
        <v>#NUM!</v>
      </c>
      <c r="BB84" s="125" t="e">
        <f t="shared" si="81"/>
        <v>#NUM!</v>
      </c>
      <c r="BC84" s="125" t="e">
        <f t="shared" si="82"/>
        <v>#NUM!</v>
      </c>
      <c r="BD84" s="125" t="e">
        <f t="shared" si="83"/>
        <v>#NUM!</v>
      </c>
      <c r="BE84" s="125" t="e">
        <f t="shared" si="84"/>
        <v>#NUM!</v>
      </c>
      <c r="BF84" s="125" t="e">
        <f t="shared" si="85"/>
        <v>#NUM!</v>
      </c>
      <c r="BG84" s="125" t="e">
        <f t="shared" si="86"/>
        <v>#VALUE!</v>
      </c>
      <c r="BH84" s="125" t="e">
        <f t="shared" si="87"/>
        <v>#VALUE!</v>
      </c>
      <c r="BI84" s="125" t="e">
        <f t="shared" si="88"/>
        <v>#VALUE!</v>
      </c>
      <c r="BJ84" s="125" t="e">
        <f t="shared" si="89"/>
        <v>#NUM!</v>
      </c>
      <c r="BK84" s="125" t="e">
        <f t="shared" si="90"/>
        <v>#NUM!</v>
      </c>
      <c r="BL84" s="125" t="e">
        <f t="shared" si="91"/>
        <v>#NUM!</v>
      </c>
      <c r="BM84" s="125" t="e">
        <f t="shared" si="92"/>
        <v>#NUM!</v>
      </c>
      <c r="BN84" s="125" t="e">
        <f t="shared" si="93"/>
        <v>#NUM!</v>
      </c>
      <c r="BO84" s="125" t="e">
        <f t="shared" si="94"/>
        <v>#NUM!</v>
      </c>
      <c r="BP84" s="125" t="e">
        <f t="shared" si="95"/>
        <v>#VALUE!</v>
      </c>
      <c r="BQ84" s="125" t="e">
        <f t="shared" si="96"/>
        <v>#VALUE!</v>
      </c>
      <c r="BR84" s="125" t="e">
        <f t="shared" si="97"/>
        <v>#VALUE!</v>
      </c>
      <c r="BT84" s="125" t="e">
        <f t="shared" si="98"/>
        <v>#VALUE!</v>
      </c>
      <c r="BU84" s="125" t="e">
        <f t="shared" si="99"/>
        <v>#VALUE!</v>
      </c>
      <c r="BW84" s="125" t="e">
        <f t="shared" si="100"/>
        <v>#VALUE!</v>
      </c>
      <c r="BX84" s="125" t="e">
        <f t="shared" si="101"/>
        <v>#VALUE!</v>
      </c>
      <c r="BZ84" s="125" t="e">
        <f t="shared" si="102"/>
        <v>#VALUE!</v>
      </c>
      <c r="CA84" s="125" t="e">
        <f t="shared" si="103"/>
        <v>#VALUE!</v>
      </c>
      <c r="CC84" s="125" t="e">
        <f t="shared" si="104"/>
        <v>#VALUE!</v>
      </c>
      <c r="CD84" s="125" t="e">
        <f t="shared" si="105"/>
        <v>#VALUE!</v>
      </c>
      <c r="CJ84" s="176" t="e">
        <f t="shared" si="108"/>
        <v>#VALUE!</v>
      </c>
      <c r="CK84" s="176" t="e">
        <f t="shared" si="108"/>
        <v>#VALUE!</v>
      </c>
      <c r="CL84" s="176" t="e">
        <f t="shared" si="108"/>
        <v>#VALUE!</v>
      </c>
      <c r="CM84" s="176" t="e">
        <f t="shared" si="108"/>
        <v>#VALUE!</v>
      </c>
      <c r="CN84" s="176" t="e">
        <f t="shared" si="108"/>
        <v>#VALUE!</v>
      </c>
      <c r="CO84" s="176" t="e">
        <f t="shared" si="108"/>
        <v>#VALUE!</v>
      </c>
      <c r="CP84" s="176" t="e">
        <f t="shared" si="108"/>
        <v>#VALUE!</v>
      </c>
      <c r="CQ84" s="176" t="e">
        <f t="shared" si="108"/>
        <v>#VALUE!</v>
      </c>
      <c r="CR84" s="176" t="e">
        <f t="shared" si="108"/>
        <v>#VALUE!</v>
      </c>
      <c r="CS84" s="176" t="e">
        <f t="shared" si="108"/>
        <v>#VALUE!</v>
      </c>
      <c r="CT84" s="176" t="e">
        <f t="shared" si="108"/>
        <v>#VALUE!</v>
      </c>
      <c r="CU84" s="176" t="e">
        <f t="shared" si="108"/>
        <v>#VALUE!</v>
      </c>
      <c r="CV84" s="176" t="e">
        <f t="shared" si="108"/>
        <v>#VALUE!</v>
      </c>
      <c r="CW84" s="176" t="e">
        <f t="shared" si="108"/>
        <v>#VALUE!</v>
      </c>
      <c r="CX84" s="176" t="e">
        <f t="shared" si="108"/>
        <v>#VALUE!</v>
      </c>
    </row>
    <row r="85" spans="1:102" s="125" customFormat="1" x14ac:dyDescent="0.35">
      <c r="A85" s="140">
        <v>2039</v>
      </c>
      <c r="M85" s="174"/>
      <c r="Q85" s="125" t="e">
        <f t="shared" si="44"/>
        <v>#NUM!</v>
      </c>
      <c r="R85" s="125" t="e">
        <f t="shared" si="45"/>
        <v>#NUM!</v>
      </c>
      <c r="S85" s="125" t="e">
        <f t="shared" si="46"/>
        <v>#NUM!</v>
      </c>
      <c r="T85" s="125" t="e">
        <f t="shared" si="47"/>
        <v>#NUM!</v>
      </c>
      <c r="U85" s="125" t="e">
        <f t="shared" si="48"/>
        <v>#NUM!</v>
      </c>
      <c r="V85" s="125" t="e">
        <f t="shared" si="49"/>
        <v>#NUM!</v>
      </c>
      <c r="W85" s="125" t="e">
        <f t="shared" si="50"/>
        <v>#VALUE!</v>
      </c>
      <c r="X85" s="125" t="e">
        <f t="shared" si="51"/>
        <v>#VALUE!</v>
      </c>
      <c r="Y85" s="125" t="e">
        <f t="shared" si="52"/>
        <v>#VALUE!</v>
      </c>
      <c r="Z85" s="125" t="e">
        <f t="shared" si="53"/>
        <v>#NUM!</v>
      </c>
      <c r="AA85" s="125" t="e">
        <f t="shared" si="54"/>
        <v>#NUM!</v>
      </c>
      <c r="AB85" s="125" t="e">
        <f t="shared" si="55"/>
        <v>#NUM!</v>
      </c>
      <c r="AC85" s="125" t="e">
        <f t="shared" si="56"/>
        <v>#NUM!</v>
      </c>
      <c r="AD85" s="125" t="e">
        <f t="shared" si="57"/>
        <v>#NUM!</v>
      </c>
      <c r="AE85" s="125" t="e">
        <f t="shared" si="58"/>
        <v>#NUM!</v>
      </c>
      <c r="AF85" s="125" t="e">
        <f t="shared" si="59"/>
        <v>#VALUE!</v>
      </c>
      <c r="AG85" s="125" t="e">
        <f t="shared" si="60"/>
        <v>#VALUE!</v>
      </c>
      <c r="AH85" s="125" t="e">
        <f t="shared" si="61"/>
        <v>#VALUE!</v>
      </c>
      <c r="AI85" s="125" t="e">
        <f t="shared" si="62"/>
        <v>#NUM!</v>
      </c>
      <c r="AJ85" s="125" t="e">
        <f t="shared" si="63"/>
        <v>#NUM!</v>
      </c>
      <c r="AK85" s="125" t="e">
        <f t="shared" si="64"/>
        <v>#NUM!</v>
      </c>
      <c r="AL85" s="125" t="e">
        <f t="shared" si="65"/>
        <v>#NUM!</v>
      </c>
      <c r="AM85" s="125" t="e">
        <f t="shared" si="66"/>
        <v>#NUM!</v>
      </c>
      <c r="AN85" s="125" t="e">
        <f t="shared" si="67"/>
        <v>#NUM!</v>
      </c>
      <c r="AO85" s="125" t="e">
        <f t="shared" si="68"/>
        <v>#VALUE!</v>
      </c>
      <c r="AP85" s="125" t="e">
        <f t="shared" si="69"/>
        <v>#VALUE!</v>
      </c>
      <c r="AQ85" s="125" t="e">
        <f t="shared" si="70"/>
        <v>#VALUE!</v>
      </c>
      <c r="AR85" s="125" t="e">
        <f t="shared" si="71"/>
        <v>#NUM!</v>
      </c>
      <c r="AS85" s="125" t="e">
        <f t="shared" si="72"/>
        <v>#NUM!</v>
      </c>
      <c r="AT85" s="125" t="e">
        <f t="shared" si="73"/>
        <v>#NUM!</v>
      </c>
      <c r="AU85" s="125" t="e">
        <f t="shared" si="74"/>
        <v>#NUM!</v>
      </c>
      <c r="AV85" s="125" t="e">
        <f t="shared" si="75"/>
        <v>#NUM!</v>
      </c>
      <c r="AW85" s="125" t="e">
        <f t="shared" si="76"/>
        <v>#NUM!</v>
      </c>
      <c r="AX85" s="125" t="e">
        <f t="shared" si="77"/>
        <v>#VALUE!</v>
      </c>
      <c r="AY85" s="125" t="e">
        <f t="shared" si="78"/>
        <v>#VALUE!</v>
      </c>
      <c r="AZ85" s="125" t="e">
        <f t="shared" si="79"/>
        <v>#VALUE!</v>
      </c>
      <c r="BA85" s="125" t="e">
        <f t="shared" si="80"/>
        <v>#NUM!</v>
      </c>
      <c r="BB85" s="125" t="e">
        <f t="shared" si="81"/>
        <v>#NUM!</v>
      </c>
      <c r="BC85" s="125" t="e">
        <f t="shared" si="82"/>
        <v>#NUM!</v>
      </c>
      <c r="BD85" s="125" t="e">
        <f t="shared" si="83"/>
        <v>#NUM!</v>
      </c>
      <c r="BE85" s="125" t="e">
        <f t="shared" si="84"/>
        <v>#NUM!</v>
      </c>
      <c r="BF85" s="125" t="e">
        <f t="shared" si="85"/>
        <v>#NUM!</v>
      </c>
      <c r="BG85" s="125" t="e">
        <f t="shared" si="86"/>
        <v>#VALUE!</v>
      </c>
      <c r="BH85" s="125" t="e">
        <f t="shared" si="87"/>
        <v>#VALUE!</v>
      </c>
      <c r="BI85" s="125" t="e">
        <f t="shared" si="88"/>
        <v>#VALUE!</v>
      </c>
      <c r="BJ85" s="125" t="e">
        <f t="shared" si="89"/>
        <v>#NUM!</v>
      </c>
      <c r="BK85" s="125" t="e">
        <f t="shared" si="90"/>
        <v>#NUM!</v>
      </c>
      <c r="BL85" s="125" t="e">
        <f t="shared" si="91"/>
        <v>#NUM!</v>
      </c>
      <c r="BM85" s="125" t="e">
        <f t="shared" si="92"/>
        <v>#NUM!</v>
      </c>
      <c r="BN85" s="125" t="e">
        <f t="shared" si="93"/>
        <v>#NUM!</v>
      </c>
      <c r="BO85" s="125" t="e">
        <f t="shared" si="94"/>
        <v>#NUM!</v>
      </c>
      <c r="BP85" s="125" t="e">
        <f t="shared" si="95"/>
        <v>#VALUE!</v>
      </c>
      <c r="BQ85" s="125" t="e">
        <f t="shared" si="96"/>
        <v>#VALUE!</v>
      </c>
      <c r="BR85" s="125" t="e">
        <f t="shared" si="97"/>
        <v>#VALUE!</v>
      </c>
      <c r="BT85" s="125" t="e">
        <f t="shared" si="98"/>
        <v>#VALUE!</v>
      </c>
      <c r="BU85" s="125" t="e">
        <f t="shared" si="99"/>
        <v>#VALUE!</v>
      </c>
      <c r="BW85" s="125" t="e">
        <f t="shared" si="100"/>
        <v>#VALUE!</v>
      </c>
      <c r="BX85" s="125" t="e">
        <f t="shared" si="101"/>
        <v>#VALUE!</v>
      </c>
      <c r="BZ85" s="125" t="e">
        <f t="shared" si="102"/>
        <v>#VALUE!</v>
      </c>
      <c r="CA85" s="125" t="e">
        <f t="shared" si="103"/>
        <v>#VALUE!</v>
      </c>
      <c r="CC85" s="125" t="e">
        <f t="shared" si="104"/>
        <v>#VALUE!</v>
      </c>
      <c r="CD85" s="125" t="e">
        <f t="shared" si="105"/>
        <v>#VALUE!</v>
      </c>
      <c r="CJ85" s="176" t="e">
        <f t="shared" si="108"/>
        <v>#VALUE!</v>
      </c>
      <c r="CK85" s="176" t="e">
        <f t="shared" si="108"/>
        <v>#VALUE!</v>
      </c>
      <c r="CL85" s="176" t="e">
        <f t="shared" si="108"/>
        <v>#VALUE!</v>
      </c>
      <c r="CM85" s="176" t="e">
        <f t="shared" si="108"/>
        <v>#VALUE!</v>
      </c>
      <c r="CN85" s="176" t="e">
        <f t="shared" si="108"/>
        <v>#VALUE!</v>
      </c>
      <c r="CO85" s="176" t="e">
        <f t="shared" si="108"/>
        <v>#VALUE!</v>
      </c>
      <c r="CP85" s="176" t="e">
        <f t="shared" si="108"/>
        <v>#VALUE!</v>
      </c>
      <c r="CQ85" s="176" t="e">
        <f t="shared" si="108"/>
        <v>#VALUE!</v>
      </c>
      <c r="CR85" s="176" t="e">
        <f t="shared" si="108"/>
        <v>#VALUE!</v>
      </c>
      <c r="CS85" s="176" t="e">
        <f t="shared" si="108"/>
        <v>#VALUE!</v>
      </c>
      <c r="CT85" s="176" t="e">
        <f t="shared" si="108"/>
        <v>#VALUE!</v>
      </c>
      <c r="CU85" s="176" t="e">
        <f t="shared" si="108"/>
        <v>#VALUE!</v>
      </c>
      <c r="CV85" s="176" t="e">
        <f t="shared" si="108"/>
        <v>#VALUE!</v>
      </c>
      <c r="CW85" s="176" t="e">
        <f t="shared" si="108"/>
        <v>#VALUE!</v>
      </c>
      <c r="CX85" s="176" t="e">
        <f t="shared" si="108"/>
        <v>#VALUE!</v>
      </c>
    </row>
    <row r="86" spans="1:102" s="125" customFormat="1" x14ac:dyDescent="0.35">
      <c r="A86" s="140">
        <v>2040</v>
      </c>
      <c r="M86" s="174"/>
      <c r="Q86" s="125" t="e">
        <f t="shared" si="44"/>
        <v>#NUM!</v>
      </c>
      <c r="R86" s="125" t="e">
        <f t="shared" si="45"/>
        <v>#NUM!</v>
      </c>
      <c r="S86" s="125" t="e">
        <f t="shared" si="46"/>
        <v>#NUM!</v>
      </c>
      <c r="T86" s="125" t="e">
        <f t="shared" si="47"/>
        <v>#NUM!</v>
      </c>
      <c r="U86" s="125" t="e">
        <f t="shared" si="48"/>
        <v>#NUM!</v>
      </c>
      <c r="V86" s="125" t="e">
        <f t="shared" si="49"/>
        <v>#NUM!</v>
      </c>
      <c r="W86" s="125" t="e">
        <f t="shared" si="50"/>
        <v>#VALUE!</v>
      </c>
      <c r="X86" s="125" t="e">
        <f t="shared" si="51"/>
        <v>#VALUE!</v>
      </c>
      <c r="Y86" s="125" t="e">
        <f t="shared" si="52"/>
        <v>#VALUE!</v>
      </c>
      <c r="Z86" s="125" t="e">
        <f t="shared" si="53"/>
        <v>#NUM!</v>
      </c>
      <c r="AA86" s="125" t="e">
        <f t="shared" si="54"/>
        <v>#NUM!</v>
      </c>
      <c r="AB86" s="125" t="e">
        <f t="shared" si="55"/>
        <v>#NUM!</v>
      </c>
      <c r="AC86" s="125" t="e">
        <f t="shared" si="56"/>
        <v>#NUM!</v>
      </c>
      <c r="AD86" s="125" t="e">
        <f t="shared" si="57"/>
        <v>#NUM!</v>
      </c>
      <c r="AE86" s="125" t="e">
        <f t="shared" si="58"/>
        <v>#NUM!</v>
      </c>
      <c r="AF86" s="125" t="e">
        <f t="shared" si="59"/>
        <v>#VALUE!</v>
      </c>
      <c r="AG86" s="125" t="e">
        <f t="shared" si="60"/>
        <v>#VALUE!</v>
      </c>
      <c r="AH86" s="125" t="e">
        <f t="shared" si="61"/>
        <v>#VALUE!</v>
      </c>
      <c r="AI86" s="125" t="e">
        <f t="shared" si="62"/>
        <v>#NUM!</v>
      </c>
      <c r="AJ86" s="125" t="e">
        <f t="shared" si="63"/>
        <v>#NUM!</v>
      </c>
      <c r="AK86" s="125" t="e">
        <f t="shared" si="64"/>
        <v>#NUM!</v>
      </c>
      <c r="AL86" s="125" t="e">
        <f t="shared" si="65"/>
        <v>#NUM!</v>
      </c>
      <c r="AM86" s="125" t="e">
        <f t="shared" si="66"/>
        <v>#NUM!</v>
      </c>
      <c r="AN86" s="125" t="e">
        <f t="shared" si="67"/>
        <v>#NUM!</v>
      </c>
      <c r="AO86" s="125" t="e">
        <f t="shared" si="68"/>
        <v>#VALUE!</v>
      </c>
      <c r="AP86" s="125" t="e">
        <f t="shared" si="69"/>
        <v>#VALUE!</v>
      </c>
      <c r="AQ86" s="125" t="e">
        <f t="shared" si="70"/>
        <v>#VALUE!</v>
      </c>
      <c r="AR86" s="125" t="e">
        <f t="shared" si="71"/>
        <v>#NUM!</v>
      </c>
      <c r="AS86" s="125" t="e">
        <f t="shared" si="72"/>
        <v>#NUM!</v>
      </c>
      <c r="AT86" s="125" t="e">
        <f t="shared" si="73"/>
        <v>#NUM!</v>
      </c>
      <c r="AU86" s="125" t="e">
        <f t="shared" si="74"/>
        <v>#NUM!</v>
      </c>
      <c r="AV86" s="125" t="e">
        <f t="shared" si="75"/>
        <v>#NUM!</v>
      </c>
      <c r="AW86" s="125" t="e">
        <f t="shared" si="76"/>
        <v>#NUM!</v>
      </c>
      <c r="AX86" s="125" t="e">
        <f t="shared" si="77"/>
        <v>#VALUE!</v>
      </c>
      <c r="AY86" s="125" t="e">
        <f t="shared" si="78"/>
        <v>#VALUE!</v>
      </c>
      <c r="AZ86" s="125" t="e">
        <f t="shared" si="79"/>
        <v>#VALUE!</v>
      </c>
      <c r="BA86" s="125" t="e">
        <f t="shared" si="80"/>
        <v>#NUM!</v>
      </c>
      <c r="BB86" s="125" t="e">
        <f t="shared" si="81"/>
        <v>#NUM!</v>
      </c>
      <c r="BC86" s="125" t="e">
        <f t="shared" si="82"/>
        <v>#NUM!</v>
      </c>
      <c r="BD86" s="125" t="e">
        <f t="shared" si="83"/>
        <v>#NUM!</v>
      </c>
      <c r="BE86" s="125" t="e">
        <f t="shared" si="84"/>
        <v>#NUM!</v>
      </c>
      <c r="BF86" s="125" t="e">
        <f t="shared" si="85"/>
        <v>#NUM!</v>
      </c>
      <c r="BG86" s="125" t="e">
        <f t="shared" si="86"/>
        <v>#VALUE!</v>
      </c>
      <c r="BH86" s="125" t="e">
        <f t="shared" si="87"/>
        <v>#VALUE!</v>
      </c>
      <c r="BI86" s="125" t="e">
        <f t="shared" si="88"/>
        <v>#VALUE!</v>
      </c>
      <c r="BJ86" s="125" t="e">
        <f t="shared" si="89"/>
        <v>#NUM!</v>
      </c>
      <c r="BK86" s="125" t="e">
        <f t="shared" si="90"/>
        <v>#NUM!</v>
      </c>
      <c r="BL86" s="125" t="e">
        <f t="shared" si="91"/>
        <v>#NUM!</v>
      </c>
      <c r="BM86" s="125" t="e">
        <f t="shared" si="92"/>
        <v>#NUM!</v>
      </c>
      <c r="BN86" s="125" t="e">
        <f t="shared" si="93"/>
        <v>#NUM!</v>
      </c>
      <c r="BO86" s="125" t="e">
        <f t="shared" si="94"/>
        <v>#NUM!</v>
      </c>
      <c r="BP86" s="125" t="e">
        <f t="shared" si="95"/>
        <v>#VALUE!</v>
      </c>
      <c r="BQ86" s="125" t="e">
        <f t="shared" si="96"/>
        <v>#VALUE!</v>
      </c>
      <c r="BR86" s="125" t="e">
        <f t="shared" si="97"/>
        <v>#VALUE!</v>
      </c>
      <c r="BT86" s="125" t="e">
        <f t="shared" si="98"/>
        <v>#VALUE!</v>
      </c>
      <c r="BU86" s="125" t="e">
        <f t="shared" si="99"/>
        <v>#VALUE!</v>
      </c>
      <c r="BW86" s="125" t="e">
        <f t="shared" si="100"/>
        <v>#VALUE!</v>
      </c>
      <c r="BX86" s="125" t="e">
        <f t="shared" si="101"/>
        <v>#VALUE!</v>
      </c>
      <c r="BZ86" s="125" t="e">
        <f t="shared" si="102"/>
        <v>#VALUE!</v>
      </c>
      <c r="CA86" s="125" t="e">
        <f t="shared" si="103"/>
        <v>#VALUE!</v>
      </c>
      <c r="CC86" s="125" t="e">
        <f t="shared" si="104"/>
        <v>#VALUE!</v>
      </c>
      <c r="CD86" s="125" t="e">
        <f t="shared" si="105"/>
        <v>#VALUE!</v>
      </c>
      <c r="CJ86" s="176" t="e">
        <f t="shared" si="108"/>
        <v>#VALUE!</v>
      </c>
      <c r="CK86" s="176" t="e">
        <f t="shared" si="108"/>
        <v>#VALUE!</v>
      </c>
      <c r="CL86" s="176" t="e">
        <f t="shared" si="108"/>
        <v>#VALUE!</v>
      </c>
      <c r="CM86" s="176" t="e">
        <f t="shared" si="108"/>
        <v>#VALUE!</v>
      </c>
      <c r="CN86" s="176" t="e">
        <f t="shared" si="108"/>
        <v>#VALUE!</v>
      </c>
      <c r="CO86" s="176" t="e">
        <f t="shared" si="108"/>
        <v>#VALUE!</v>
      </c>
      <c r="CP86" s="176" t="e">
        <f t="shared" si="108"/>
        <v>#VALUE!</v>
      </c>
      <c r="CQ86" s="176" t="e">
        <f t="shared" si="108"/>
        <v>#VALUE!</v>
      </c>
      <c r="CR86" s="176" t="e">
        <f t="shared" si="108"/>
        <v>#VALUE!</v>
      </c>
      <c r="CS86" s="176" t="e">
        <f t="shared" si="108"/>
        <v>#VALUE!</v>
      </c>
      <c r="CT86" s="176" t="e">
        <f t="shared" si="108"/>
        <v>#VALUE!</v>
      </c>
      <c r="CU86" s="176" t="e">
        <f t="shared" si="108"/>
        <v>#VALUE!</v>
      </c>
      <c r="CV86" s="176" t="e">
        <f t="shared" si="108"/>
        <v>#VALUE!</v>
      </c>
      <c r="CW86" s="176" t="e">
        <f t="shared" si="108"/>
        <v>#VALUE!</v>
      </c>
      <c r="CX86" s="176" t="e">
        <f t="shared" si="108"/>
        <v>#VALUE!</v>
      </c>
    </row>
    <row r="87" spans="1:102" s="125" customFormat="1" x14ac:dyDescent="0.35">
      <c r="A87" s="140">
        <v>2041</v>
      </c>
      <c r="M87" s="174"/>
      <c r="Q87" s="125" t="e">
        <f t="shared" si="44"/>
        <v>#NUM!</v>
      </c>
      <c r="R87" s="125" t="e">
        <f t="shared" si="45"/>
        <v>#NUM!</v>
      </c>
      <c r="S87" s="125" t="e">
        <f t="shared" si="46"/>
        <v>#NUM!</v>
      </c>
      <c r="T87" s="125" t="e">
        <f t="shared" si="47"/>
        <v>#NUM!</v>
      </c>
      <c r="U87" s="125" t="e">
        <f t="shared" si="48"/>
        <v>#NUM!</v>
      </c>
      <c r="V87" s="125" t="e">
        <f t="shared" si="49"/>
        <v>#NUM!</v>
      </c>
      <c r="W87" s="125" t="e">
        <f t="shared" si="50"/>
        <v>#VALUE!</v>
      </c>
      <c r="X87" s="125" t="e">
        <f t="shared" si="51"/>
        <v>#VALUE!</v>
      </c>
      <c r="Y87" s="125" t="e">
        <f t="shared" si="52"/>
        <v>#VALUE!</v>
      </c>
      <c r="Z87" s="125" t="e">
        <f t="shared" si="53"/>
        <v>#NUM!</v>
      </c>
      <c r="AA87" s="125" t="e">
        <f t="shared" si="54"/>
        <v>#NUM!</v>
      </c>
      <c r="AB87" s="125" t="e">
        <f t="shared" si="55"/>
        <v>#NUM!</v>
      </c>
      <c r="AC87" s="125" t="e">
        <f t="shared" si="56"/>
        <v>#NUM!</v>
      </c>
      <c r="AD87" s="125" t="e">
        <f t="shared" si="57"/>
        <v>#NUM!</v>
      </c>
      <c r="AE87" s="125" t="e">
        <f t="shared" si="58"/>
        <v>#NUM!</v>
      </c>
      <c r="AF87" s="125" t="e">
        <f t="shared" si="59"/>
        <v>#VALUE!</v>
      </c>
      <c r="AG87" s="125" t="e">
        <f t="shared" si="60"/>
        <v>#VALUE!</v>
      </c>
      <c r="AH87" s="125" t="e">
        <f t="shared" si="61"/>
        <v>#VALUE!</v>
      </c>
      <c r="AI87" s="125" t="e">
        <f t="shared" si="62"/>
        <v>#NUM!</v>
      </c>
      <c r="AJ87" s="125" t="e">
        <f t="shared" si="63"/>
        <v>#NUM!</v>
      </c>
      <c r="AK87" s="125" t="e">
        <f t="shared" si="64"/>
        <v>#NUM!</v>
      </c>
      <c r="AL87" s="125" t="e">
        <f t="shared" si="65"/>
        <v>#NUM!</v>
      </c>
      <c r="AM87" s="125" t="e">
        <f t="shared" si="66"/>
        <v>#NUM!</v>
      </c>
      <c r="AN87" s="125" t="e">
        <f t="shared" si="67"/>
        <v>#NUM!</v>
      </c>
      <c r="AO87" s="125" t="e">
        <f t="shared" si="68"/>
        <v>#VALUE!</v>
      </c>
      <c r="AP87" s="125" t="e">
        <f t="shared" si="69"/>
        <v>#VALUE!</v>
      </c>
      <c r="AQ87" s="125" t="e">
        <f t="shared" si="70"/>
        <v>#VALUE!</v>
      </c>
      <c r="AR87" s="125" t="e">
        <f t="shared" si="71"/>
        <v>#NUM!</v>
      </c>
      <c r="AS87" s="125" t="e">
        <f t="shared" si="72"/>
        <v>#NUM!</v>
      </c>
      <c r="AT87" s="125" t="e">
        <f t="shared" si="73"/>
        <v>#NUM!</v>
      </c>
      <c r="AU87" s="125" t="e">
        <f t="shared" si="74"/>
        <v>#NUM!</v>
      </c>
      <c r="AV87" s="125" t="e">
        <f t="shared" si="75"/>
        <v>#NUM!</v>
      </c>
      <c r="AW87" s="125" t="e">
        <f t="shared" si="76"/>
        <v>#NUM!</v>
      </c>
      <c r="AX87" s="125" t="e">
        <f t="shared" si="77"/>
        <v>#VALUE!</v>
      </c>
      <c r="AY87" s="125" t="e">
        <f t="shared" si="78"/>
        <v>#VALUE!</v>
      </c>
      <c r="AZ87" s="125" t="e">
        <f t="shared" si="79"/>
        <v>#VALUE!</v>
      </c>
      <c r="BA87" s="125" t="e">
        <f t="shared" si="80"/>
        <v>#NUM!</v>
      </c>
      <c r="BB87" s="125" t="e">
        <f t="shared" si="81"/>
        <v>#NUM!</v>
      </c>
      <c r="BC87" s="125" t="e">
        <f t="shared" si="82"/>
        <v>#NUM!</v>
      </c>
      <c r="BD87" s="125" t="e">
        <f t="shared" si="83"/>
        <v>#NUM!</v>
      </c>
      <c r="BE87" s="125" t="e">
        <f t="shared" si="84"/>
        <v>#NUM!</v>
      </c>
      <c r="BF87" s="125" t="e">
        <f t="shared" si="85"/>
        <v>#NUM!</v>
      </c>
      <c r="BG87" s="125" t="e">
        <f t="shared" si="86"/>
        <v>#VALUE!</v>
      </c>
      <c r="BH87" s="125" t="e">
        <f t="shared" si="87"/>
        <v>#VALUE!</v>
      </c>
      <c r="BI87" s="125" t="e">
        <f t="shared" si="88"/>
        <v>#VALUE!</v>
      </c>
      <c r="BJ87" s="125" t="e">
        <f t="shared" si="89"/>
        <v>#NUM!</v>
      </c>
      <c r="BK87" s="125" t="e">
        <f t="shared" si="90"/>
        <v>#NUM!</v>
      </c>
      <c r="BL87" s="125" t="e">
        <f t="shared" si="91"/>
        <v>#NUM!</v>
      </c>
      <c r="BM87" s="125" t="e">
        <f t="shared" si="92"/>
        <v>#NUM!</v>
      </c>
      <c r="BN87" s="125" t="e">
        <f t="shared" si="93"/>
        <v>#NUM!</v>
      </c>
      <c r="BO87" s="125" t="e">
        <f t="shared" si="94"/>
        <v>#NUM!</v>
      </c>
      <c r="BP87" s="125" t="e">
        <f t="shared" si="95"/>
        <v>#VALUE!</v>
      </c>
      <c r="BQ87" s="125" t="e">
        <f t="shared" si="96"/>
        <v>#VALUE!</v>
      </c>
      <c r="BR87" s="125" t="e">
        <f t="shared" si="97"/>
        <v>#VALUE!</v>
      </c>
      <c r="BT87" s="125" t="e">
        <f t="shared" si="98"/>
        <v>#VALUE!</v>
      </c>
      <c r="BU87" s="125" t="e">
        <f t="shared" si="99"/>
        <v>#VALUE!</v>
      </c>
      <c r="BW87" s="125" t="e">
        <f t="shared" si="100"/>
        <v>#VALUE!</v>
      </c>
      <c r="BX87" s="125" t="e">
        <f t="shared" si="101"/>
        <v>#VALUE!</v>
      </c>
      <c r="BZ87" s="125" t="e">
        <f t="shared" si="102"/>
        <v>#VALUE!</v>
      </c>
      <c r="CA87" s="125" t="e">
        <f t="shared" si="103"/>
        <v>#VALUE!</v>
      </c>
      <c r="CC87" s="125" t="e">
        <f t="shared" si="104"/>
        <v>#VALUE!</v>
      </c>
      <c r="CD87" s="125" t="e">
        <f t="shared" si="105"/>
        <v>#VALUE!</v>
      </c>
      <c r="CJ87" s="176" t="e">
        <f t="shared" si="108"/>
        <v>#VALUE!</v>
      </c>
      <c r="CK87" s="176" t="e">
        <f t="shared" si="108"/>
        <v>#VALUE!</v>
      </c>
      <c r="CL87" s="176" t="e">
        <f t="shared" si="108"/>
        <v>#VALUE!</v>
      </c>
      <c r="CM87" s="176" t="e">
        <f t="shared" si="108"/>
        <v>#VALUE!</v>
      </c>
      <c r="CN87" s="176" t="e">
        <f t="shared" si="108"/>
        <v>#VALUE!</v>
      </c>
      <c r="CO87" s="176" t="e">
        <f t="shared" si="108"/>
        <v>#VALUE!</v>
      </c>
      <c r="CP87" s="176" t="e">
        <f t="shared" si="108"/>
        <v>#VALUE!</v>
      </c>
      <c r="CQ87" s="176" t="e">
        <f t="shared" si="108"/>
        <v>#VALUE!</v>
      </c>
      <c r="CR87" s="176" t="e">
        <f t="shared" si="108"/>
        <v>#VALUE!</v>
      </c>
      <c r="CS87" s="176" t="e">
        <f t="shared" si="108"/>
        <v>#VALUE!</v>
      </c>
      <c r="CT87" s="176" t="e">
        <f t="shared" si="108"/>
        <v>#VALUE!</v>
      </c>
      <c r="CU87" s="176" t="e">
        <f t="shared" si="108"/>
        <v>#VALUE!</v>
      </c>
      <c r="CV87" s="176" t="e">
        <f t="shared" si="108"/>
        <v>#VALUE!</v>
      </c>
      <c r="CW87" s="176" t="e">
        <f t="shared" si="108"/>
        <v>#VALUE!</v>
      </c>
      <c r="CX87" s="176" t="e">
        <f t="shared" si="108"/>
        <v>#VALUE!</v>
      </c>
    </row>
    <row r="88" spans="1:102" s="125" customFormat="1" x14ac:dyDescent="0.35">
      <c r="A88" s="140">
        <v>2042</v>
      </c>
      <c r="M88" s="174"/>
      <c r="Q88" s="125" t="e">
        <f t="shared" si="44"/>
        <v>#NUM!</v>
      </c>
      <c r="R88" s="125" t="e">
        <f t="shared" si="45"/>
        <v>#NUM!</v>
      </c>
      <c r="S88" s="125" t="e">
        <f t="shared" si="46"/>
        <v>#NUM!</v>
      </c>
      <c r="T88" s="125" t="e">
        <f t="shared" si="47"/>
        <v>#NUM!</v>
      </c>
      <c r="U88" s="125" t="e">
        <f t="shared" si="48"/>
        <v>#NUM!</v>
      </c>
      <c r="V88" s="125" t="e">
        <f t="shared" si="49"/>
        <v>#NUM!</v>
      </c>
      <c r="W88" s="125" t="e">
        <f t="shared" si="50"/>
        <v>#VALUE!</v>
      </c>
      <c r="X88" s="125" t="e">
        <f t="shared" si="51"/>
        <v>#VALUE!</v>
      </c>
      <c r="Y88" s="125" t="e">
        <f t="shared" si="52"/>
        <v>#VALUE!</v>
      </c>
      <c r="Z88" s="125" t="e">
        <f t="shared" si="53"/>
        <v>#NUM!</v>
      </c>
      <c r="AA88" s="125" t="e">
        <f t="shared" si="54"/>
        <v>#NUM!</v>
      </c>
      <c r="AB88" s="125" t="e">
        <f t="shared" si="55"/>
        <v>#NUM!</v>
      </c>
      <c r="AC88" s="125" t="e">
        <f t="shared" si="56"/>
        <v>#NUM!</v>
      </c>
      <c r="AD88" s="125" t="e">
        <f t="shared" si="57"/>
        <v>#NUM!</v>
      </c>
      <c r="AE88" s="125" t="e">
        <f t="shared" si="58"/>
        <v>#NUM!</v>
      </c>
      <c r="AF88" s="125" t="e">
        <f t="shared" si="59"/>
        <v>#VALUE!</v>
      </c>
      <c r="AG88" s="125" t="e">
        <f t="shared" si="60"/>
        <v>#VALUE!</v>
      </c>
      <c r="AH88" s="125" t="e">
        <f t="shared" si="61"/>
        <v>#VALUE!</v>
      </c>
      <c r="AI88" s="125" t="e">
        <f t="shared" si="62"/>
        <v>#NUM!</v>
      </c>
      <c r="AJ88" s="125" t="e">
        <f t="shared" si="63"/>
        <v>#NUM!</v>
      </c>
      <c r="AK88" s="125" t="e">
        <f t="shared" si="64"/>
        <v>#NUM!</v>
      </c>
      <c r="AL88" s="125" t="e">
        <f t="shared" si="65"/>
        <v>#NUM!</v>
      </c>
      <c r="AM88" s="125" t="e">
        <f t="shared" si="66"/>
        <v>#NUM!</v>
      </c>
      <c r="AN88" s="125" t="e">
        <f t="shared" si="67"/>
        <v>#NUM!</v>
      </c>
      <c r="AO88" s="125" t="e">
        <f t="shared" si="68"/>
        <v>#VALUE!</v>
      </c>
      <c r="AP88" s="125" t="e">
        <f t="shared" si="69"/>
        <v>#VALUE!</v>
      </c>
      <c r="AQ88" s="125" t="e">
        <f t="shared" si="70"/>
        <v>#VALUE!</v>
      </c>
      <c r="AR88" s="125" t="e">
        <f t="shared" si="71"/>
        <v>#NUM!</v>
      </c>
      <c r="AS88" s="125" t="e">
        <f t="shared" si="72"/>
        <v>#NUM!</v>
      </c>
      <c r="AT88" s="125" t="e">
        <f t="shared" si="73"/>
        <v>#NUM!</v>
      </c>
      <c r="AU88" s="125" t="e">
        <f t="shared" si="74"/>
        <v>#NUM!</v>
      </c>
      <c r="AV88" s="125" t="e">
        <f t="shared" si="75"/>
        <v>#NUM!</v>
      </c>
      <c r="AW88" s="125" t="e">
        <f t="shared" si="76"/>
        <v>#NUM!</v>
      </c>
      <c r="AX88" s="125" t="e">
        <f t="shared" si="77"/>
        <v>#VALUE!</v>
      </c>
      <c r="AY88" s="125" t="e">
        <f t="shared" si="78"/>
        <v>#VALUE!</v>
      </c>
      <c r="AZ88" s="125" t="e">
        <f t="shared" si="79"/>
        <v>#VALUE!</v>
      </c>
      <c r="BA88" s="125" t="e">
        <f t="shared" si="80"/>
        <v>#NUM!</v>
      </c>
      <c r="BB88" s="125" t="e">
        <f t="shared" si="81"/>
        <v>#NUM!</v>
      </c>
      <c r="BC88" s="125" t="e">
        <f t="shared" si="82"/>
        <v>#NUM!</v>
      </c>
      <c r="BD88" s="125" t="e">
        <f t="shared" si="83"/>
        <v>#NUM!</v>
      </c>
      <c r="BE88" s="125" t="e">
        <f t="shared" si="84"/>
        <v>#NUM!</v>
      </c>
      <c r="BF88" s="125" t="e">
        <f t="shared" si="85"/>
        <v>#NUM!</v>
      </c>
      <c r="BG88" s="125" t="e">
        <f t="shared" si="86"/>
        <v>#VALUE!</v>
      </c>
      <c r="BH88" s="125" t="e">
        <f t="shared" si="87"/>
        <v>#VALUE!</v>
      </c>
      <c r="BI88" s="125" t="e">
        <f t="shared" si="88"/>
        <v>#VALUE!</v>
      </c>
      <c r="BJ88" s="125" t="e">
        <f t="shared" si="89"/>
        <v>#NUM!</v>
      </c>
      <c r="BK88" s="125" t="e">
        <f t="shared" si="90"/>
        <v>#NUM!</v>
      </c>
      <c r="BL88" s="125" t="e">
        <f t="shared" si="91"/>
        <v>#NUM!</v>
      </c>
      <c r="BM88" s="125" t="e">
        <f t="shared" si="92"/>
        <v>#NUM!</v>
      </c>
      <c r="BN88" s="125" t="e">
        <f t="shared" si="93"/>
        <v>#NUM!</v>
      </c>
      <c r="BO88" s="125" t="e">
        <f t="shared" si="94"/>
        <v>#NUM!</v>
      </c>
      <c r="BP88" s="125" t="e">
        <f t="shared" si="95"/>
        <v>#VALUE!</v>
      </c>
      <c r="BQ88" s="125" t="e">
        <f t="shared" si="96"/>
        <v>#VALUE!</v>
      </c>
      <c r="BR88" s="125" t="e">
        <f t="shared" si="97"/>
        <v>#VALUE!</v>
      </c>
      <c r="BT88" s="125" t="e">
        <f t="shared" si="98"/>
        <v>#VALUE!</v>
      </c>
      <c r="BU88" s="125" t="e">
        <f t="shared" si="99"/>
        <v>#VALUE!</v>
      </c>
      <c r="BW88" s="125" t="e">
        <f t="shared" si="100"/>
        <v>#VALUE!</v>
      </c>
      <c r="BX88" s="125" t="e">
        <f t="shared" si="101"/>
        <v>#VALUE!</v>
      </c>
      <c r="BZ88" s="125" t="e">
        <f t="shared" si="102"/>
        <v>#VALUE!</v>
      </c>
      <c r="CA88" s="125" t="e">
        <f t="shared" si="103"/>
        <v>#VALUE!</v>
      </c>
      <c r="CC88" s="125" t="e">
        <f t="shared" si="104"/>
        <v>#VALUE!</v>
      </c>
      <c r="CD88" s="125" t="e">
        <f t="shared" si="105"/>
        <v>#VALUE!</v>
      </c>
      <c r="CJ88" s="176" t="e">
        <f t="shared" si="108"/>
        <v>#VALUE!</v>
      </c>
      <c r="CK88" s="176" t="e">
        <f t="shared" si="108"/>
        <v>#VALUE!</v>
      </c>
      <c r="CL88" s="176" t="e">
        <f t="shared" si="108"/>
        <v>#VALUE!</v>
      </c>
      <c r="CM88" s="176" t="e">
        <f t="shared" si="108"/>
        <v>#VALUE!</v>
      </c>
      <c r="CN88" s="176" t="e">
        <f t="shared" si="108"/>
        <v>#VALUE!</v>
      </c>
      <c r="CO88" s="176" t="e">
        <f t="shared" si="108"/>
        <v>#VALUE!</v>
      </c>
      <c r="CP88" s="176" t="e">
        <f t="shared" si="108"/>
        <v>#VALUE!</v>
      </c>
      <c r="CQ88" s="176" t="e">
        <f t="shared" si="108"/>
        <v>#VALUE!</v>
      </c>
      <c r="CR88" s="176" t="e">
        <f t="shared" si="108"/>
        <v>#VALUE!</v>
      </c>
      <c r="CS88" s="176" t="e">
        <f t="shared" si="108"/>
        <v>#VALUE!</v>
      </c>
      <c r="CT88" s="176" t="e">
        <f t="shared" si="108"/>
        <v>#VALUE!</v>
      </c>
      <c r="CU88" s="176" t="e">
        <f t="shared" si="108"/>
        <v>#VALUE!</v>
      </c>
      <c r="CV88" s="176" t="e">
        <f t="shared" si="108"/>
        <v>#VALUE!</v>
      </c>
      <c r="CW88" s="176" t="e">
        <f t="shared" si="108"/>
        <v>#VALUE!</v>
      </c>
      <c r="CX88" s="176" t="e">
        <f t="shared" si="108"/>
        <v>#VALUE!</v>
      </c>
    </row>
    <row r="89" spans="1:102" s="125" customFormat="1" x14ac:dyDescent="0.35">
      <c r="A89" s="140">
        <v>2043</v>
      </c>
      <c r="M89" s="174"/>
      <c r="Q89" s="125" t="e">
        <f t="shared" si="44"/>
        <v>#NUM!</v>
      </c>
      <c r="R89" s="125" t="e">
        <f t="shared" si="45"/>
        <v>#NUM!</v>
      </c>
      <c r="S89" s="125" t="e">
        <f t="shared" si="46"/>
        <v>#NUM!</v>
      </c>
      <c r="T89" s="125" t="e">
        <f t="shared" si="47"/>
        <v>#NUM!</v>
      </c>
      <c r="U89" s="125" t="e">
        <f t="shared" si="48"/>
        <v>#NUM!</v>
      </c>
      <c r="V89" s="125" t="e">
        <f t="shared" si="49"/>
        <v>#NUM!</v>
      </c>
      <c r="W89" s="125" t="e">
        <f t="shared" si="50"/>
        <v>#VALUE!</v>
      </c>
      <c r="X89" s="125" t="e">
        <f t="shared" si="51"/>
        <v>#VALUE!</v>
      </c>
      <c r="Y89" s="125" t="e">
        <f t="shared" si="52"/>
        <v>#VALUE!</v>
      </c>
      <c r="Z89" s="125" t="e">
        <f t="shared" si="53"/>
        <v>#NUM!</v>
      </c>
      <c r="AA89" s="125" t="e">
        <f t="shared" si="54"/>
        <v>#NUM!</v>
      </c>
      <c r="AB89" s="125" t="e">
        <f t="shared" si="55"/>
        <v>#NUM!</v>
      </c>
      <c r="AC89" s="125" t="e">
        <f t="shared" si="56"/>
        <v>#NUM!</v>
      </c>
      <c r="AD89" s="125" t="e">
        <f t="shared" si="57"/>
        <v>#NUM!</v>
      </c>
      <c r="AE89" s="125" t="e">
        <f t="shared" si="58"/>
        <v>#NUM!</v>
      </c>
      <c r="AF89" s="125" t="e">
        <f t="shared" si="59"/>
        <v>#VALUE!</v>
      </c>
      <c r="AG89" s="125" t="e">
        <f t="shared" si="60"/>
        <v>#VALUE!</v>
      </c>
      <c r="AH89" s="125" t="e">
        <f t="shared" si="61"/>
        <v>#VALUE!</v>
      </c>
      <c r="AI89" s="125" t="e">
        <f t="shared" si="62"/>
        <v>#NUM!</v>
      </c>
      <c r="AJ89" s="125" t="e">
        <f t="shared" si="63"/>
        <v>#NUM!</v>
      </c>
      <c r="AK89" s="125" t="e">
        <f t="shared" si="64"/>
        <v>#NUM!</v>
      </c>
      <c r="AL89" s="125" t="e">
        <f t="shared" si="65"/>
        <v>#NUM!</v>
      </c>
      <c r="AM89" s="125" t="e">
        <f t="shared" si="66"/>
        <v>#NUM!</v>
      </c>
      <c r="AN89" s="125" t="e">
        <f t="shared" si="67"/>
        <v>#NUM!</v>
      </c>
      <c r="AO89" s="125" t="e">
        <f t="shared" si="68"/>
        <v>#VALUE!</v>
      </c>
      <c r="AP89" s="125" t="e">
        <f t="shared" si="69"/>
        <v>#VALUE!</v>
      </c>
      <c r="AQ89" s="125" t="e">
        <f t="shared" si="70"/>
        <v>#VALUE!</v>
      </c>
      <c r="AR89" s="125" t="e">
        <f t="shared" si="71"/>
        <v>#NUM!</v>
      </c>
      <c r="AS89" s="125" t="e">
        <f t="shared" si="72"/>
        <v>#NUM!</v>
      </c>
      <c r="AT89" s="125" t="e">
        <f t="shared" si="73"/>
        <v>#NUM!</v>
      </c>
      <c r="AU89" s="125" t="e">
        <f t="shared" si="74"/>
        <v>#NUM!</v>
      </c>
      <c r="AV89" s="125" t="e">
        <f t="shared" si="75"/>
        <v>#NUM!</v>
      </c>
      <c r="AW89" s="125" t="e">
        <f t="shared" si="76"/>
        <v>#NUM!</v>
      </c>
      <c r="AX89" s="125" t="e">
        <f t="shared" si="77"/>
        <v>#VALUE!</v>
      </c>
      <c r="AY89" s="125" t="e">
        <f t="shared" si="78"/>
        <v>#VALUE!</v>
      </c>
      <c r="AZ89" s="125" t="e">
        <f t="shared" si="79"/>
        <v>#VALUE!</v>
      </c>
      <c r="BA89" s="125" t="e">
        <f t="shared" si="80"/>
        <v>#NUM!</v>
      </c>
      <c r="BB89" s="125" t="e">
        <f t="shared" si="81"/>
        <v>#NUM!</v>
      </c>
      <c r="BC89" s="125" t="e">
        <f t="shared" si="82"/>
        <v>#NUM!</v>
      </c>
      <c r="BD89" s="125" t="e">
        <f t="shared" si="83"/>
        <v>#NUM!</v>
      </c>
      <c r="BE89" s="125" t="e">
        <f t="shared" si="84"/>
        <v>#NUM!</v>
      </c>
      <c r="BF89" s="125" t="e">
        <f t="shared" si="85"/>
        <v>#NUM!</v>
      </c>
      <c r="BG89" s="125" t="e">
        <f t="shared" si="86"/>
        <v>#VALUE!</v>
      </c>
      <c r="BH89" s="125" t="e">
        <f t="shared" si="87"/>
        <v>#VALUE!</v>
      </c>
      <c r="BI89" s="125" t="e">
        <f t="shared" si="88"/>
        <v>#VALUE!</v>
      </c>
      <c r="BJ89" s="125" t="e">
        <f t="shared" si="89"/>
        <v>#NUM!</v>
      </c>
      <c r="BK89" s="125" t="e">
        <f t="shared" si="90"/>
        <v>#NUM!</v>
      </c>
      <c r="BL89" s="125" t="e">
        <f t="shared" si="91"/>
        <v>#NUM!</v>
      </c>
      <c r="BM89" s="125" t="e">
        <f t="shared" si="92"/>
        <v>#NUM!</v>
      </c>
      <c r="BN89" s="125" t="e">
        <f t="shared" si="93"/>
        <v>#NUM!</v>
      </c>
      <c r="BO89" s="125" t="e">
        <f t="shared" si="94"/>
        <v>#NUM!</v>
      </c>
      <c r="BP89" s="125" t="e">
        <f t="shared" si="95"/>
        <v>#VALUE!</v>
      </c>
      <c r="BQ89" s="125" t="e">
        <f t="shared" si="96"/>
        <v>#VALUE!</v>
      </c>
      <c r="BR89" s="125" t="e">
        <f t="shared" si="97"/>
        <v>#VALUE!</v>
      </c>
      <c r="BT89" s="125" t="e">
        <f t="shared" si="98"/>
        <v>#VALUE!</v>
      </c>
      <c r="BU89" s="125" t="e">
        <f t="shared" si="99"/>
        <v>#VALUE!</v>
      </c>
      <c r="BW89" s="125" t="e">
        <f t="shared" si="100"/>
        <v>#VALUE!</v>
      </c>
      <c r="BX89" s="125" t="e">
        <f t="shared" si="101"/>
        <v>#VALUE!</v>
      </c>
      <c r="BZ89" s="125" t="e">
        <f t="shared" si="102"/>
        <v>#VALUE!</v>
      </c>
      <c r="CA89" s="125" t="e">
        <f t="shared" si="103"/>
        <v>#VALUE!</v>
      </c>
      <c r="CC89" s="125" t="e">
        <f t="shared" si="104"/>
        <v>#VALUE!</v>
      </c>
      <c r="CD89" s="125" t="e">
        <f t="shared" si="105"/>
        <v>#VALUE!</v>
      </c>
      <c r="CJ89" s="176" t="e">
        <f t="shared" si="108"/>
        <v>#VALUE!</v>
      </c>
      <c r="CK89" s="176" t="e">
        <f t="shared" si="108"/>
        <v>#VALUE!</v>
      </c>
      <c r="CL89" s="176" t="e">
        <f t="shared" si="108"/>
        <v>#VALUE!</v>
      </c>
      <c r="CM89" s="176" t="e">
        <f t="shared" si="108"/>
        <v>#VALUE!</v>
      </c>
      <c r="CN89" s="176" t="e">
        <f t="shared" si="108"/>
        <v>#VALUE!</v>
      </c>
      <c r="CO89" s="176" t="e">
        <f t="shared" si="108"/>
        <v>#VALUE!</v>
      </c>
      <c r="CP89" s="176" t="e">
        <f t="shared" si="108"/>
        <v>#VALUE!</v>
      </c>
      <c r="CQ89" s="176" t="e">
        <f t="shared" si="108"/>
        <v>#VALUE!</v>
      </c>
      <c r="CR89" s="176" t="e">
        <f t="shared" si="108"/>
        <v>#VALUE!</v>
      </c>
      <c r="CS89" s="176" t="e">
        <f t="shared" si="108"/>
        <v>#VALUE!</v>
      </c>
      <c r="CT89" s="176" t="e">
        <f t="shared" si="108"/>
        <v>#VALUE!</v>
      </c>
      <c r="CU89" s="176" t="e">
        <f t="shared" si="108"/>
        <v>#VALUE!</v>
      </c>
      <c r="CV89" s="176" t="e">
        <f t="shared" si="108"/>
        <v>#VALUE!</v>
      </c>
      <c r="CW89" s="176" t="e">
        <f t="shared" si="108"/>
        <v>#VALUE!</v>
      </c>
      <c r="CX89" s="176" t="e">
        <f t="shared" si="108"/>
        <v>#VALUE!</v>
      </c>
    </row>
    <row r="90" spans="1:102" s="125" customFormat="1" x14ac:dyDescent="0.35">
      <c r="A90" s="140">
        <v>2044</v>
      </c>
      <c r="M90" s="174"/>
      <c r="Q90" s="125" t="e">
        <f t="shared" si="44"/>
        <v>#NUM!</v>
      </c>
      <c r="R90" s="125" t="e">
        <f t="shared" si="45"/>
        <v>#NUM!</v>
      </c>
      <c r="S90" s="125" t="e">
        <f t="shared" si="46"/>
        <v>#NUM!</v>
      </c>
      <c r="T90" s="125" t="e">
        <f t="shared" si="47"/>
        <v>#NUM!</v>
      </c>
      <c r="U90" s="125" t="e">
        <f t="shared" si="48"/>
        <v>#NUM!</v>
      </c>
      <c r="V90" s="125" t="e">
        <f t="shared" si="49"/>
        <v>#NUM!</v>
      </c>
      <c r="W90" s="125" t="e">
        <f t="shared" si="50"/>
        <v>#VALUE!</v>
      </c>
      <c r="X90" s="125" t="e">
        <f t="shared" si="51"/>
        <v>#VALUE!</v>
      </c>
      <c r="Y90" s="125" t="e">
        <f t="shared" si="52"/>
        <v>#VALUE!</v>
      </c>
      <c r="Z90" s="125" t="e">
        <f t="shared" si="53"/>
        <v>#NUM!</v>
      </c>
      <c r="AA90" s="125" t="e">
        <f t="shared" si="54"/>
        <v>#NUM!</v>
      </c>
      <c r="AB90" s="125" t="e">
        <f t="shared" si="55"/>
        <v>#NUM!</v>
      </c>
      <c r="AC90" s="125" t="e">
        <f t="shared" si="56"/>
        <v>#NUM!</v>
      </c>
      <c r="AD90" s="125" t="e">
        <f t="shared" si="57"/>
        <v>#NUM!</v>
      </c>
      <c r="AE90" s="125" t="e">
        <f t="shared" si="58"/>
        <v>#NUM!</v>
      </c>
      <c r="AF90" s="125" t="e">
        <f t="shared" si="59"/>
        <v>#VALUE!</v>
      </c>
      <c r="AG90" s="125" t="e">
        <f t="shared" si="60"/>
        <v>#VALUE!</v>
      </c>
      <c r="AH90" s="125" t="e">
        <f t="shared" si="61"/>
        <v>#VALUE!</v>
      </c>
      <c r="AI90" s="125" t="e">
        <f t="shared" si="62"/>
        <v>#NUM!</v>
      </c>
      <c r="AJ90" s="125" t="e">
        <f t="shared" si="63"/>
        <v>#NUM!</v>
      </c>
      <c r="AK90" s="125" t="e">
        <f t="shared" si="64"/>
        <v>#NUM!</v>
      </c>
      <c r="AL90" s="125" t="e">
        <f t="shared" si="65"/>
        <v>#NUM!</v>
      </c>
      <c r="AM90" s="125" t="e">
        <f t="shared" si="66"/>
        <v>#NUM!</v>
      </c>
      <c r="AN90" s="125" t="e">
        <f t="shared" si="67"/>
        <v>#NUM!</v>
      </c>
      <c r="AO90" s="125" t="e">
        <f t="shared" si="68"/>
        <v>#VALUE!</v>
      </c>
      <c r="AP90" s="125" t="e">
        <f t="shared" si="69"/>
        <v>#VALUE!</v>
      </c>
      <c r="AQ90" s="125" t="e">
        <f t="shared" si="70"/>
        <v>#VALUE!</v>
      </c>
      <c r="AR90" s="125" t="e">
        <f t="shared" si="71"/>
        <v>#NUM!</v>
      </c>
      <c r="AS90" s="125" t="e">
        <f t="shared" si="72"/>
        <v>#NUM!</v>
      </c>
      <c r="AT90" s="125" t="e">
        <f t="shared" si="73"/>
        <v>#NUM!</v>
      </c>
      <c r="AU90" s="125" t="e">
        <f t="shared" si="74"/>
        <v>#NUM!</v>
      </c>
      <c r="AV90" s="125" t="e">
        <f t="shared" si="75"/>
        <v>#NUM!</v>
      </c>
      <c r="AW90" s="125" t="e">
        <f t="shared" si="76"/>
        <v>#NUM!</v>
      </c>
      <c r="AX90" s="125" t="e">
        <f t="shared" si="77"/>
        <v>#VALUE!</v>
      </c>
      <c r="AY90" s="125" t="e">
        <f t="shared" si="78"/>
        <v>#VALUE!</v>
      </c>
      <c r="AZ90" s="125" t="e">
        <f t="shared" si="79"/>
        <v>#VALUE!</v>
      </c>
      <c r="BA90" s="125" t="e">
        <f t="shared" si="80"/>
        <v>#NUM!</v>
      </c>
      <c r="BB90" s="125" t="e">
        <f t="shared" si="81"/>
        <v>#NUM!</v>
      </c>
      <c r="BC90" s="125" t="e">
        <f t="shared" si="82"/>
        <v>#NUM!</v>
      </c>
      <c r="BD90" s="125" t="e">
        <f t="shared" si="83"/>
        <v>#NUM!</v>
      </c>
      <c r="BE90" s="125" t="e">
        <f t="shared" si="84"/>
        <v>#NUM!</v>
      </c>
      <c r="BF90" s="125" t="e">
        <f t="shared" si="85"/>
        <v>#NUM!</v>
      </c>
      <c r="BG90" s="125" t="e">
        <f t="shared" si="86"/>
        <v>#VALUE!</v>
      </c>
      <c r="BH90" s="125" t="e">
        <f t="shared" si="87"/>
        <v>#VALUE!</v>
      </c>
      <c r="BI90" s="125" t="e">
        <f t="shared" si="88"/>
        <v>#VALUE!</v>
      </c>
      <c r="BJ90" s="125" t="e">
        <f t="shared" si="89"/>
        <v>#NUM!</v>
      </c>
      <c r="BK90" s="125" t="e">
        <f t="shared" si="90"/>
        <v>#NUM!</v>
      </c>
      <c r="BL90" s="125" t="e">
        <f t="shared" si="91"/>
        <v>#NUM!</v>
      </c>
      <c r="BM90" s="125" t="e">
        <f t="shared" si="92"/>
        <v>#NUM!</v>
      </c>
      <c r="BN90" s="125" t="e">
        <f t="shared" si="93"/>
        <v>#NUM!</v>
      </c>
      <c r="BO90" s="125" t="e">
        <f t="shared" si="94"/>
        <v>#NUM!</v>
      </c>
      <c r="BP90" s="125" t="e">
        <f t="shared" si="95"/>
        <v>#VALUE!</v>
      </c>
      <c r="BQ90" s="125" t="e">
        <f t="shared" si="96"/>
        <v>#VALUE!</v>
      </c>
      <c r="BR90" s="125" t="e">
        <f t="shared" si="97"/>
        <v>#VALUE!</v>
      </c>
      <c r="BT90" s="125" t="e">
        <f t="shared" si="98"/>
        <v>#VALUE!</v>
      </c>
      <c r="BU90" s="125" t="e">
        <f t="shared" si="99"/>
        <v>#VALUE!</v>
      </c>
      <c r="BW90" s="125" t="e">
        <f t="shared" si="100"/>
        <v>#VALUE!</v>
      </c>
      <c r="BX90" s="125" t="e">
        <f t="shared" si="101"/>
        <v>#VALUE!</v>
      </c>
      <c r="BZ90" s="125" t="e">
        <f t="shared" si="102"/>
        <v>#VALUE!</v>
      </c>
      <c r="CA90" s="125" t="e">
        <f t="shared" si="103"/>
        <v>#VALUE!</v>
      </c>
      <c r="CC90" s="125" t="e">
        <f t="shared" si="104"/>
        <v>#VALUE!</v>
      </c>
      <c r="CD90" s="125" t="e">
        <f t="shared" si="105"/>
        <v>#VALUE!</v>
      </c>
      <c r="CJ90" s="176" t="e">
        <f t="shared" ref="CJ90:CX96" si="109">CJ44-CJ43</f>
        <v>#VALUE!</v>
      </c>
      <c r="CK90" s="176" t="e">
        <f t="shared" si="109"/>
        <v>#VALUE!</v>
      </c>
      <c r="CL90" s="176" t="e">
        <f t="shared" si="109"/>
        <v>#VALUE!</v>
      </c>
      <c r="CM90" s="176" t="e">
        <f t="shared" si="109"/>
        <v>#VALUE!</v>
      </c>
      <c r="CN90" s="176" t="e">
        <f t="shared" si="109"/>
        <v>#VALUE!</v>
      </c>
      <c r="CO90" s="176" t="e">
        <f t="shared" si="109"/>
        <v>#VALUE!</v>
      </c>
      <c r="CP90" s="176" t="e">
        <f t="shared" si="109"/>
        <v>#VALUE!</v>
      </c>
      <c r="CQ90" s="176" t="e">
        <f t="shared" si="109"/>
        <v>#VALUE!</v>
      </c>
      <c r="CR90" s="176" t="e">
        <f t="shared" si="109"/>
        <v>#VALUE!</v>
      </c>
      <c r="CS90" s="176" t="e">
        <f t="shared" si="109"/>
        <v>#VALUE!</v>
      </c>
      <c r="CT90" s="176" t="e">
        <f t="shared" si="109"/>
        <v>#VALUE!</v>
      </c>
      <c r="CU90" s="176" t="e">
        <f t="shared" si="109"/>
        <v>#VALUE!</v>
      </c>
      <c r="CV90" s="176" t="e">
        <f t="shared" si="109"/>
        <v>#VALUE!</v>
      </c>
      <c r="CW90" s="176" t="e">
        <f t="shared" si="109"/>
        <v>#VALUE!</v>
      </c>
      <c r="CX90" s="176" t="e">
        <f t="shared" si="109"/>
        <v>#VALUE!</v>
      </c>
    </row>
    <row r="91" spans="1:102" s="125" customFormat="1" x14ac:dyDescent="0.35">
      <c r="A91" s="140">
        <v>2045</v>
      </c>
      <c r="M91" s="174"/>
      <c r="Q91" s="125" t="e">
        <f t="shared" si="44"/>
        <v>#NUM!</v>
      </c>
      <c r="R91" s="125" t="e">
        <f t="shared" si="45"/>
        <v>#NUM!</v>
      </c>
      <c r="S91" s="125" t="e">
        <f t="shared" si="46"/>
        <v>#NUM!</v>
      </c>
      <c r="T91" s="125" t="e">
        <f t="shared" si="47"/>
        <v>#NUM!</v>
      </c>
      <c r="U91" s="125" t="e">
        <f t="shared" si="48"/>
        <v>#NUM!</v>
      </c>
      <c r="V91" s="125" t="e">
        <f t="shared" si="49"/>
        <v>#NUM!</v>
      </c>
      <c r="W91" s="125" t="e">
        <f t="shared" si="50"/>
        <v>#VALUE!</v>
      </c>
      <c r="X91" s="125" t="e">
        <f t="shared" si="51"/>
        <v>#VALUE!</v>
      </c>
      <c r="Y91" s="125" t="e">
        <f t="shared" si="52"/>
        <v>#VALUE!</v>
      </c>
      <c r="Z91" s="125" t="e">
        <f t="shared" si="53"/>
        <v>#NUM!</v>
      </c>
      <c r="AA91" s="125" t="e">
        <f t="shared" si="54"/>
        <v>#NUM!</v>
      </c>
      <c r="AB91" s="125" t="e">
        <f t="shared" si="55"/>
        <v>#NUM!</v>
      </c>
      <c r="AC91" s="125" t="e">
        <f t="shared" si="56"/>
        <v>#NUM!</v>
      </c>
      <c r="AD91" s="125" t="e">
        <f t="shared" si="57"/>
        <v>#NUM!</v>
      </c>
      <c r="AE91" s="125" t="e">
        <f t="shared" si="58"/>
        <v>#NUM!</v>
      </c>
      <c r="AF91" s="125" t="e">
        <f t="shared" si="59"/>
        <v>#VALUE!</v>
      </c>
      <c r="AG91" s="125" t="e">
        <f t="shared" si="60"/>
        <v>#VALUE!</v>
      </c>
      <c r="AH91" s="125" t="e">
        <f t="shared" si="61"/>
        <v>#VALUE!</v>
      </c>
      <c r="AI91" s="125" t="e">
        <f t="shared" si="62"/>
        <v>#NUM!</v>
      </c>
      <c r="AJ91" s="125" t="e">
        <f t="shared" si="63"/>
        <v>#NUM!</v>
      </c>
      <c r="AK91" s="125" t="e">
        <f t="shared" si="64"/>
        <v>#NUM!</v>
      </c>
      <c r="AL91" s="125" t="e">
        <f t="shared" si="65"/>
        <v>#NUM!</v>
      </c>
      <c r="AM91" s="125" t="e">
        <f t="shared" si="66"/>
        <v>#NUM!</v>
      </c>
      <c r="AN91" s="125" t="e">
        <f t="shared" si="67"/>
        <v>#NUM!</v>
      </c>
      <c r="AO91" s="125" t="e">
        <f t="shared" si="68"/>
        <v>#VALUE!</v>
      </c>
      <c r="AP91" s="125" t="e">
        <f t="shared" si="69"/>
        <v>#VALUE!</v>
      </c>
      <c r="AQ91" s="125" t="e">
        <f t="shared" si="70"/>
        <v>#VALUE!</v>
      </c>
      <c r="AR91" s="125" t="e">
        <f t="shared" si="71"/>
        <v>#NUM!</v>
      </c>
      <c r="AS91" s="125" t="e">
        <f t="shared" si="72"/>
        <v>#NUM!</v>
      </c>
      <c r="AT91" s="125" t="e">
        <f t="shared" si="73"/>
        <v>#NUM!</v>
      </c>
      <c r="AU91" s="125" t="e">
        <f t="shared" si="74"/>
        <v>#NUM!</v>
      </c>
      <c r="AV91" s="125" t="e">
        <f t="shared" si="75"/>
        <v>#NUM!</v>
      </c>
      <c r="AW91" s="125" t="e">
        <f t="shared" si="76"/>
        <v>#NUM!</v>
      </c>
      <c r="AX91" s="125" t="e">
        <f t="shared" si="77"/>
        <v>#VALUE!</v>
      </c>
      <c r="AY91" s="125" t="e">
        <f t="shared" si="78"/>
        <v>#VALUE!</v>
      </c>
      <c r="AZ91" s="125" t="e">
        <f t="shared" si="79"/>
        <v>#VALUE!</v>
      </c>
      <c r="BA91" s="125" t="e">
        <f t="shared" si="80"/>
        <v>#NUM!</v>
      </c>
      <c r="BB91" s="125" t="e">
        <f t="shared" si="81"/>
        <v>#NUM!</v>
      </c>
      <c r="BC91" s="125" t="e">
        <f t="shared" si="82"/>
        <v>#NUM!</v>
      </c>
      <c r="BD91" s="125" t="e">
        <f t="shared" si="83"/>
        <v>#NUM!</v>
      </c>
      <c r="BE91" s="125" t="e">
        <f t="shared" si="84"/>
        <v>#NUM!</v>
      </c>
      <c r="BF91" s="125" t="e">
        <f t="shared" si="85"/>
        <v>#NUM!</v>
      </c>
      <c r="BG91" s="125" t="e">
        <f t="shared" si="86"/>
        <v>#VALUE!</v>
      </c>
      <c r="BH91" s="125" t="e">
        <f t="shared" si="87"/>
        <v>#VALUE!</v>
      </c>
      <c r="BI91" s="125" t="e">
        <f t="shared" si="88"/>
        <v>#VALUE!</v>
      </c>
      <c r="BJ91" s="125" t="e">
        <f t="shared" si="89"/>
        <v>#NUM!</v>
      </c>
      <c r="BK91" s="125" t="e">
        <f t="shared" si="90"/>
        <v>#NUM!</v>
      </c>
      <c r="BL91" s="125" t="e">
        <f t="shared" si="91"/>
        <v>#NUM!</v>
      </c>
      <c r="BM91" s="125" t="e">
        <f t="shared" si="92"/>
        <v>#NUM!</v>
      </c>
      <c r="BN91" s="125" t="e">
        <f t="shared" si="93"/>
        <v>#NUM!</v>
      </c>
      <c r="BO91" s="125" t="e">
        <f t="shared" si="94"/>
        <v>#NUM!</v>
      </c>
      <c r="BP91" s="125" t="e">
        <f t="shared" si="95"/>
        <v>#VALUE!</v>
      </c>
      <c r="BQ91" s="125" t="e">
        <f t="shared" si="96"/>
        <v>#VALUE!</v>
      </c>
      <c r="BR91" s="125" t="e">
        <f t="shared" si="97"/>
        <v>#VALUE!</v>
      </c>
      <c r="BT91" s="125" t="e">
        <f t="shared" si="98"/>
        <v>#VALUE!</v>
      </c>
      <c r="BU91" s="125" t="e">
        <f t="shared" si="99"/>
        <v>#VALUE!</v>
      </c>
      <c r="BW91" s="125" t="e">
        <f t="shared" si="100"/>
        <v>#VALUE!</v>
      </c>
      <c r="BX91" s="125" t="e">
        <f t="shared" si="101"/>
        <v>#VALUE!</v>
      </c>
      <c r="BZ91" s="125" t="e">
        <f t="shared" si="102"/>
        <v>#VALUE!</v>
      </c>
      <c r="CA91" s="125" t="e">
        <f t="shared" si="103"/>
        <v>#VALUE!</v>
      </c>
      <c r="CC91" s="125" t="e">
        <f t="shared" si="104"/>
        <v>#VALUE!</v>
      </c>
      <c r="CD91" s="125" t="e">
        <f t="shared" si="105"/>
        <v>#VALUE!</v>
      </c>
      <c r="CJ91" s="176" t="e">
        <f t="shared" si="109"/>
        <v>#VALUE!</v>
      </c>
      <c r="CK91" s="176" t="e">
        <f t="shared" si="109"/>
        <v>#VALUE!</v>
      </c>
      <c r="CL91" s="176" t="e">
        <f t="shared" si="109"/>
        <v>#VALUE!</v>
      </c>
      <c r="CM91" s="176" t="e">
        <f t="shared" si="109"/>
        <v>#VALUE!</v>
      </c>
      <c r="CN91" s="176" t="e">
        <f t="shared" si="109"/>
        <v>#VALUE!</v>
      </c>
      <c r="CO91" s="176" t="e">
        <f t="shared" si="109"/>
        <v>#VALUE!</v>
      </c>
      <c r="CP91" s="176" t="e">
        <f t="shared" si="109"/>
        <v>#VALUE!</v>
      </c>
      <c r="CQ91" s="176" t="e">
        <f t="shared" si="109"/>
        <v>#VALUE!</v>
      </c>
      <c r="CR91" s="176" t="e">
        <f t="shared" si="109"/>
        <v>#VALUE!</v>
      </c>
      <c r="CS91" s="176" t="e">
        <f t="shared" si="109"/>
        <v>#VALUE!</v>
      </c>
      <c r="CT91" s="176" t="e">
        <f t="shared" si="109"/>
        <v>#VALUE!</v>
      </c>
      <c r="CU91" s="176" t="e">
        <f t="shared" si="109"/>
        <v>#VALUE!</v>
      </c>
      <c r="CV91" s="176" t="e">
        <f t="shared" si="109"/>
        <v>#VALUE!</v>
      </c>
      <c r="CW91" s="176" t="e">
        <f t="shared" si="109"/>
        <v>#VALUE!</v>
      </c>
      <c r="CX91" s="176" t="e">
        <f t="shared" si="109"/>
        <v>#VALUE!</v>
      </c>
    </row>
    <row r="92" spans="1:102" s="125" customFormat="1" x14ac:dyDescent="0.35">
      <c r="A92" s="140">
        <v>2046</v>
      </c>
      <c r="M92" s="174"/>
      <c r="Q92" s="125" t="e">
        <f t="shared" si="44"/>
        <v>#NUM!</v>
      </c>
      <c r="R92" s="125" t="e">
        <f t="shared" si="45"/>
        <v>#NUM!</v>
      </c>
      <c r="S92" s="125" t="e">
        <f t="shared" si="46"/>
        <v>#NUM!</v>
      </c>
      <c r="T92" s="125" t="e">
        <f t="shared" si="47"/>
        <v>#NUM!</v>
      </c>
      <c r="U92" s="125" t="e">
        <f t="shared" si="48"/>
        <v>#NUM!</v>
      </c>
      <c r="V92" s="125" t="e">
        <f t="shared" si="49"/>
        <v>#NUM!</v>
      </c>
      <c r="W92" s="125" t="e">
        <f t="shared" si="50"/>
        <v>#VALUE!</v>
      </c>
      <c r="X92" s="125" t="e">
        <f t="shared" si="51"/>
        <v>#VALUE!</v>
      </c>
      <c r="Y92" s="125" t="e">
        <f t="shared" si="52"/>
        <v>#VALUE!</v>
      </c>
      <c r="Z92" s="125" t="e">
        <f t="shared" si="53"/>
        <v>#NUM!</v>
      </c>
      <c r="AA92" s="125" t="e">
        <f t="shared" si="54"/>
        <v>#NUM!</v>
      </c>
      <c r="AB92" s="125" t="e">
        <f t="shared" si="55"/>
        <v>#NUM!</v>
      </c>
      <c r="AC92" s="125" t="e">
        <f t="shared" si="56"/>
        <v>#NUM!</v>
      </c>
      <c r="AD92" s="125" t="e">
        <f t="shared" si="57"/>
        <v>#NUM!</v>
      </c>
      <c r="AE92" s="125" t="e">
        <f t="shared" si="58"/>
        <v>#NUM!</v>
      </c>
      <c r="AF92" s="125" t="e">
        <f t="shared" si="59"/>
        <v>#VALUE!</v>
      </c>
      <c r="AG92" s="125" t="e">
        <f t="shared" si="60"/>
        <v>#VALUE!</v>
      </c>
      <c r="AH92" s="125" t="e">
        <f t="shared" si="61"/>
        <v>#VALUE!</v>
      </c>
      <c r="AI92" s="125" t="e">
        <f t="shared" si="62"/>
        <v>#NUM!</v>
      </c>
      <c r="AJ92" s="125" t="e">
        <f t="shared" si="63"/>
        <v>#NUM!</v>
      </c>
      <c r="AK92" s="125" t="e">
        <f t="shared" si="64"/>
        <v>#NUM!</v>
      </c>
      <c r="AL92" s="125" t="e">
        <f t="shared" si="65"/>
        <v>#NUM!</v>
      </c>
      <c r="AM92" s="125" t="e">
        <f t="shared" si="66"/>
        <v>#NUM!</v>
      </c>
      <c r="AN92" s="125" t="e">
        <f t="shared" si="67"/>
        <v>#NUM!</v>
      </c>
      <c r="AO92" s="125" t="e">
        <f t="shared" si="68"/>
        <v>#VALUE!</v>
      </c>
      <c r="AP92" s="125" t="e">
        <f t="shared" si="69"/>
        <v>#VALUE!</v>
      </c>
      <c r="AQ92" s="125" t="e">
        <f t="shared" si="70"/>
        <v>#VALUE!</v>
      </c>
      <c r="AR92" s="125" t="e">
        <f t="shared" si="71"/>
        <v>#NUM!</v>
      </c>
      <c r="AS92" s="125" t="e">
        <f t="shared" si="72"/>
        <v>#NUM!</v>
      </c>
      <c r="AT92" s="125" t="e">
        <f t="shared" si="73"/>
        <v>#NUM!</v>
      </c>
      <c r="AU92" s="125" t="e">
        <f t="shared" si="74"/>
        <v>#NUM!</v>
      </c>
      <c r="AV92" s="125" t="e">
        <f t="shared" si="75"/>
        <v>#NUM!</v>
      </c>
      <c r="AW92" s="125" t="e">
        <f t="shared" si="76"/>
        <v>#NUM!</v>
      </c>
      <c r="AX92" s="125" t="e">
        <f t="shared" si="77"/>
        <v>#VALUE!</v>
      </c>
      <c r="AY92" s="125" t="e">
        <f t="shared" si="78"/>
        <v>#VALUE!</v>
      </c>
      <c r="AZ92" s="125" t="e">
        <f t="shared" si="79"/>
        <v>#VALUE!</v>
      </c>
      <c r="BA92" s="125" t="e">
        <f t="shared" si="80"/>
        <v>#NUM!</v>
      </c>
      <c r="BB92" s="125" t="e">
        <f t="shared" si="81"/>
        <v>#NUM!</v>
      </c>
      <c r="BC92" s="125" t="e">
        <f t="shared" si="82"/>
        <v>#NUM!</v>
      </c>
      <c r="BD92" s="125" t="e">
        <f t="shared" si="83"/>
        <v>#NUM!</v>
      </c>
      <c r="BE92" s="125" t="e">
        <f t="shared" si="84"/>
        <v>#NUM!</v>
      </c>
      <c r="BF92" s="125" t="e">
        <f t="shared" si="85"/>
        <v>#NUM!</v>
      </c>
      <c r="BG92" s="125" t="e">
        <f t="shared" si="86"/>
        <v>#VALUE!</v>
      </c>
      <c r="BH92" s="125" t="e">
        <f t="shared" si="87"/>
        <v>#VALUE!</v>
      </c>
      <c r="BI92" s="125" t="e">
        <f t="shared" si="88"/>
        <v>#VALUE!</v>
      </c>
      <c r="BJ92" s="125" t="e">
        <f t="shared" si="89"/>
        <v>#NUM!</v>
      </c>
      <c r="BK92" s="125" t="e">
        <f t="shared" si="90"/>
        <v>#NUM!</v>
      </c>
      <c r="BL92" s="125" t="e">
        <f t="shared" si="91"/>
        <v>#NUM!</v>
      </c>
      <c r="BM92" s="125" t="e">
        <f t="shared" si="92"/>
        <v>#NUM!</v>
      </c>
      <c r="BN92" s="125" t="e">
        <f t="shared" si="93"/>
        <v>#NUM!</v>
      </c>
      <c r="BO92" s="125" t="e">
        <f t="shared" si="94"/>
        <v>#NUM!</v>
      </c>
      <c r="BP92" s="125" t="e">
        <f t="shared" si="95"/>
        <v>#VALUE!</v>
      </c>
      <c r="BQ92" s="125" t="e">
        <f t="shared" si="96"/>
        <v>#VALUE!</v>
      </c>
      <c r="BR92" s="125" t="e">
        <f t="shared" si="97"/>
        <v>#VALUE!</v>
      </c>
      <c r="BT92" s="125" t="e">
        <f t="shared" si="98"/>
        <v>#VALUE!</v>
      </c>
      <c r="BU92" s="125" t="e">
        <f t="shared" si="99"/>
        <v>#VALUE!</v>
      </c>
      <c r="BW92" s="125" t="e">
        <f t="shared" si="100"/>
        <v>#VALUE!</v>
      </c>
      <c r="BX92" s="125" t="e">
        <f t="shared" si="101"/>
        <v>#VALUE!</v>
      </c>
      <c r="BZ92" s="125" t="e">
        <f t="shared" si="102"/>
        <v>#VALUE!</v>
      </c>
      <c r="CA92" s="125" t="e">
        <f t="shared" si="103"/>
        <v>#VALUE!</v>
      </c>
      <c r="CC92" s="125" t="e">
        <f t="shared" si="104"/>
        <v>#VALUE!</v>
      </c>
      <c r="CD92" s="125" t="e">
        <f t="shared" si="105"/>
        <v>#VALUE!</v>
      </c>
      <c r="CJ92" s="176" t="e">
        <f t="shared" si="109"/>
        <v>#VALUE!</v>
      </c>
      <c r="CK92" s="176" t="e">
        <f t="shared" si="109"/>
        <v>#VALUE!</v>
      </c>
      <c r="CL92" s="176" t="e">
        <f t="shared" si="109"/>
        <v>#VALUE!</v>
      </c>
      <c r="CM92" s="176" t="e">
        <f t="shared" si="109"/>
        <v>#VALUE!</v>
      </c>
      <c r="CN92" s="176" t="e">
        <f t="shared" si="109"/>
        <v>#VALUE!</v>
      </c>
      <c r="CO92" s="176" t="e">
        <f t="shared" si="109"/>
        <v>#VALUE!</v>
      </c>
      <c r="CP92" s="176" t="e">
        <f t="shared" si="109"/>
        <v>#VALUE!</v>
      </c>
      <c r="CQ92" s="176" t="e">
        <f t="shared" si="109"/>
        <v>#VALUE!</v>
      </c>
      <c r="CR92" s="176" t="e">
        <f t="shared" si="109"/>
        <v>#VALUE!</v>
      </c>
      <c r="CS92" s="176" t="e">
        <f t="shared" si="109"/>
        <v>#VALUE!</v>
      </c>
      <c r="CT92" s="176" t="e">
        <f t="shared" si="109"/>
        <v>#VALUE!</v>
      </c>
      <c r="CU92" s="176" t="e">
        <f t="shared" si="109"/>
        <v>#VALUE!</v>
      </c>
      <c r="CV92" s="176" t="e">
        <f t="shared" si="109"/>
        <v>#VALUE!</v>
      </c>
      <c r="CW92" s="176" t="e">
        <f t="shared" si="109"/>
        <v>#VALUE!</v>
      </c>
      <c r="CX92" s="176" t="e">
        <f t="shared" si="109"/>
        <v>#VALUE!</v>
      </c>
    </row>
    <row r="93" spans="1:102" s="125" customFormat="1" x14ac:dyDescent="0.35">
      <c r="A93" s="140">
        <v>2047</v>
      </c>
      <c r="M93" s="174"/>
      <c r="Q93" s="125" t="e">
        <f t="shared" si="44"/>
        <v>#NUM!</v>
      </c>
      <c r="R93" s="125" t="e">
        <f t="shared" si="45"/>
        <v>#NUM!</v>
      </c>
      <c r="S93" s="125" t="e">
        <f t="shared" si="46"/>
        <v>#NUM!</v>
      </c>
      <c r="T93" s="125" t="e">
        <f t="shared" si="47"/>
        <v>#NUM!</v>
      </c>
      <c r="U93" s="125" t="e">
        <f t="shared" si="48"/>
        <v>#NUM!</v>
      </c>
      <c r="V93" s="125" t="e">
        <f t="shared" si="49"/>
        <v>#NUM!</v>
      </c>
      <c r="W93" s="125" t="e">
        <f t="shared" si="50"/>
        <v>#VALUE!</v>
      </c>
      <c r="X93" s="125" t="e">
        <f t="shared" si="51"/>
        <v>#VALUE!</v>
      </c>
      <c r="Y93" s="125" t="e">
        <f t="shared" si="52"/>
        <v>#VALUE!</v>
      </c>
      <c r="Z93" s="125" t="e">
        <f t="shared" si="53"/>
        <v>#NUM!</v>
      </c>
      <c r="AA93" s="125" t="e">
        <f t="shared" si="54"/>
        <v>#NUM!</v>
      </c>
      <c r="AB93" s="125" t="e">
        <f t="shared" si="55"/>
        <v>#NUM!</v>
      </c>
      <c r="AC93" s="125" t="e">
        <f t="shared" si="56"/>
        <v>#NUM!</v>
      </c>
      <c r="AD93" s="125" t="e">
        <f t="shared" si="57"/>
        <v>#NUM!</v>
      </c>
      <c r="AE93" s="125" t="e">
        <f t="shared" si="58"/>
        <v>#NUM!</v>
      </c>
      <c r="AF93" s="125" t="e">
        <f t="shared" si="59"/>
        <v>#VALUE!</v>
      </c>
      <c r="AG93" s="125" t="e">
        <f t="shared" si="60"/>
        <v>#VALUE!</v>
      </c>
      <c r="AH93" s="125" t="e">
        <f t="shared" si="61"/>
        <v>#VALUE!</v>
      </c>
      <c r="AI93" s="125" t="e">
        <f t="shared" si="62"/>
        <v>#NUM!</v>
      </c>
      <c r="AJ93" s="125" t="e">
        <f t="shared" si="63"/>
        <v>#NUM!</v>
      </c>
      <c r="AK93" s="125" t="e">
        <f t="shared" si="64"/>
        <v>#NUM!</v>
      </c>
      <c r="AL93" s="125" t="e">
        <f t="shared" si="65"/>
        <v>#NUM!</v>
      </c>
      <c r="AM93" s="125" t="e">
        <f t="shared" si="66"/>
        <v>#NUM!</v>
      </c>
      <c r="AN93" s="125" t="e">
        <f t="shared" si="67"/>
        <v>#NUM!</v>
      </c>
      <c r="AO93" s="125" t="e">
        <f t="shared" si="68"/>
        <v>#VALUE!</v>
      </c>
      <c r="AP93" s="125" t="e">
        <f t="shared" si="69"/>
        <v>#VALUE!</v>
      </c>
      <c r="AQ93" s="125" t="e">
        <f t="shared" si="70"/>
        <v>#VALUE!</v>
      </c>
      <c r="AR93" s="125" t="e">
        <f t="shared" si="71"/>
        <v>#NUM!</v>
      </c>
      <c r="AS93" s="125" t="e">
        <f t="shared" si="72"/>
        <v>#NUM!</v>
      </c>
      <c r="AT93" s="125" t="e">
        <f t="shared" si="73"/>
        <v>#NUM!</v>
      </c>
      <c r="AU93" s="125" t="e">
        <f t="shared" si="74"/>
        <v>#NUM!</v>
      </c>
      <c r="AV93" s="125" t="e">
        <f t="shared" si="75"/>
        <v>#NUM!</v>
      </c>
      <c r="AW93" s="125" t="e">
        <f t="shared" si="76"/>
        <v>#NUM!</v>
      </c>
      <c r="AX93" s="125" t="e">
        <f t="shared" si="77"/>
        <v>#VALUE!</v>
      </c>
      <c r="AY93" s="125" t="e">
        <f t="shared" si="78"/>
        <v>#VALUE!</v>
      </c>
      <c r="AZ93" s="125" t="e">
        <f t="shared" si="79"/>
        <v>#VALUE!</v>
      </c>
      <c r="BA93" s="125" t="e">
        <f t="shared" si="80"/>
        <v>#NUM!</v>
      </c>
      <c r="BB93" s="125" t="e">
        <f t="shared" si="81"/>
        <v>#NUM!</v>
      </c>
      <c r="BC93" s="125" t="e">
        <f t="shared" si="82"/>
        <v>#NUM!</v>
      </c>
      <c r="BD93" s="125" t="e">
        <f t="shared" si="83"/>
        <v>#NUM!</v>
      </c>
      <c r="BE93" s="125" t="e">
        <f t="shared" si="84"/>
        <v>#NUM!</v>
      </c>
      <c r="BF93" s="125" t="e">
        <f t="shared" si="85"/>
        <v>#NUM!</v>
      </c>
      <c r="BG93" s="125" t="e">
        <f t="shared" si="86"/>
        <v>#VALUE!</v>
      </c>
      <c r="BH93" s="125" t="e">
        <f t="shared" si="87"/>
        <v>#VALUE!</v>
      </c>
      <c r="BI93" s="125" t="e">
        <f t="shared" si="88"/>
        <v>#VALUE!</v>
      </c>
      <c r="BJ93" s="125" t="e">
        <f t="shared" si="89"/>
        <v>#NUM!</v>
      </c>
      <c r="BK93" s="125" t="e">
        <f t="shared" si="90"/>
        <v>#NUM!</v>
      </c>
      <c r="BL93" s="125" t="e">
        <f t="shared" si="91"/>
        <v>#NUM!</v>
      </c>
      <c r="BM93" s="125" t="e">
        <f t="shared" si="92"/>
        <v>#NUM!</v>
      </c>
      <c r="BN93" s="125" t="e">
        <f t="shared" si="93"/>
        <v>#NUM!</v>
      </c>
      <c r="BO93" s="125" t="e">
        <f t="shared" si="94"/>
        <v>#NUM!</v>
      </c>
      <c r="BP93" s="125" t="e">
        <f t="shared" si="95"/>
        <v>#VALUE!</v>
      </c>
      <c r="BQ93" s="125" t="e">
        <f t="shared" si="96"/>
        <v>#VALUE!</v>
      </c>
      <c r="BR93" s="125" t="e">
        <f t="shared" si="97"/>
        <v>#VALUE!</v>
      </c>
      <c r="BT93" s="125" t="e">
        <f t="shared" si="98"/>
        <v>#VALUE!</v>
      </c>
      <c r="BU93" s="125" t="e">
        <f t="shared" si="99"/>
        <v>#VALUE!</v>
      </c>
      <c r="BW93" s="125" t="e">
        <f t="shared" si="100"/>
        <v>#VALUE!</v>
      </c>
      <c r="BX93" s="125" t="e">
        <f t="shared" si="101"/>
        <v>#VALUE!</v>
      </c>
      <c r="BZ93" s="125" t="e">
        <f t="shared" si="102"/>
        <v>#VALUE!</v>
      </c>
      <c r="CA93" s="125" t="e">
        <f t="shared" si="103"/>
        <v>#VALUE!</v>
      </c>
      <c r="CC93" s="125" t="e">
        <f t="shared" si="104"/>
        <v>#VALUE!</v>
      </c>
      <c r="CD93" s="125" t="e">
        <f t="shared" si="105"/>
        <v>#VALUE!</v>
      </c>
      <c r="CJ93" s="176" t="e">
        <f t="shared" si="109"/>
        <v>#VALUE!</v>
      </c>
      <c r="CK93" s="176" t="e">
        <f t="shared" si="109"/>
        <v>#VALUE!</v>
      </c>
      <c r="CL93" s="176" t="e">
        <f t="shared" si="109"/>
        <v>#VALUE!</v>
      </c>
      <c r="CM93" s="176" t="e">
        <f t="shared" si="109"/>
        <v>#VALUE!</v>
      </c>
      <c r="CN93" s="176" t="e">
        <f t="shared" si="109"/>
        <v>#VALUE!</v>
      </c>
      <c r="CO93" s="176" t="e">
        <f t="shared" si="109"/>
        <v>#VALUE!</v>
      </c>
      <c r="CP93" s="176" t="e">
        <f t="shared" si="109"/>
        <v>#VALUE!</v>
      </c>
      <c r="CQ93" s="176" t="e">
        <f t="shared" si="109"/>
        <v>#VALUE!</v>
      </c>
      <c r="CR93" s="176" t="e">
        <f t="shared" si="109"/>
        <v>#VALUE!</v>
      </c>
      <c r="CS93" s="176" t="e">
        <f t="shared" si="109"/>
        <v>#VALUE!</v>
      </c>
      <c r="CT93" s="176" t="e">
        <f t="shared" si="109"/>
        <v>#VALUE!</v>
      </c>
      <c r="CU93" s="176" t="e">
        <f t="shared" si="109"/>
        <v>#VALUE!</v>
      </c>
      <c r="CV93" s="176" t="e">
        <f t="shared" si="109"/>
        <v>#VALUE!</v>
      </c>
      <c r="CW93" s="176" t="e">
        <f t="shared" si="109"/>
        <v>#VALUE!</v>
      </c>
      <c r="CX93" s="176" t="e">
        <f t="shared" si="109"/>
        <v>#VALUE!</v>
      </c>
    </row>
    <row r="94" spans="1:102" s="125" customFormat="1" x14ac:dyDescent="0.35">
      <c r="A94" s="140">
        <v>2048</v>
      </c>
      <c r="M94" s="174"/>
      <c r="Q94" s="125" t="e">
        <f t="shared" si="44"/>
        <v>#NUM!</v>
      </c>
      <c r="R94" s="125" t="e">
        <f t="shared" si="45"/>
        <v>#NUM!</v>
      </c>
      <c r="S94" s="125" t="e">
        <f t="shared" si="46"/>
        <v>#NUM!</v>
      </c>
      <c r="T94" s="125" t="e">
        <f t="shared" si="47"/>
        <v>#NUM!</v>
      </c>
      <c r="U94" s="125" t="e">
        <f t="shared" si="48"/>
        <v>#NUM!</v>
      </c>
      <c r="V94" s="125" t="e">
        <f t="shared" si="49"/>
        <v>#NUM!</v>
      </c>
      <c r="W94" s="125" t="e">
        <f t="shared" si="50"/>
        <v>#VALUE!</v>
      </c>
      <c r="X94" s="125" t="e">
        <f t="shared" si="51"/>
        <v>#VALUE!</v>
      </c>
      <c r="Y94" s="125" t="e">
        <f t="shared" si="52"/>
        <v>#VALUE!</v>
      </c>
      <c r="Z94" s="125" t="e">
        <f t="shared" si="53"/>
        <v>#NUM!</v>
      </c>
      <c r="AA94" s="125" t="e">
        <f t="shared" si="54"/>
        <v>#NUM!</v>
      </c>
      <c r="AB94" s="125" t="e">
        <f t="shared" si="55"/>
        <v>#NUM!</v>
      </c>
      <c r="AC94" s="125" t="e">
        <f t="shared" si="56"/>
        <v>#NUM!</v>
      </c>
      <c r="AD94" s="125" t="e">
        <f t="shared" si="57"/>
        <v>#NUM!</v>
      </c>
      <c r="AE94" s="125" t="e">
        <f t="shared" si="58"/>
        <v>#NUM!</v>
      </c>
      <c r="AF94" s="125" t="e">
        <f t="shared" si="59"/>
        <v>#VALUE!</v>
      </c>
      <c r="AG94" s="125" t="e">
        <f t="shared" si="60"/>
        <v>#VALUE!</v>
      </c>
      <c r="AH94" s="125" t="e">
        <f t="shared" si="61"/>
        <v>#VALUE!</v>
      </c>
      <c r="AI94" s="125" t="e">
        <f t="shared" si="62"/>
        <v>#NUM!</v>
      </c>
      <c r="AJ94" s="125" t="e">
        <f t="shared" si="63"/>
        <v>#NUM!</v>
      </c>
      <c r="AK94" s="125" t="e">
        <f t="shared" si="64"/>
        <v>#NUM!</v>
      </c>
      <c r="AL94" s="125" t="e">
        <f t="shared" si="65"/>
        <v>#NUM!</v>
      </c>
      <c r="AM94" s="125" t="e">
        <f t="shared" si="66"/>
        <v>#NUM!</v>
      </c>
      <c r="AN94" s="125" t="e">
        <f t="shared" si="67"/>
        <v>#NUM!</v>
      </c>
      <c r="AO94" s="125" t="e">
        <f t="shared" si="68"/>
        <v>#VALUE!</v>
      </c>
      <c r="AP94" s="125" t="e">
        <f t="shared" si="69"/>
        <v>#VALUE!</v>
      </c>
      <c r="AQ94" s="125" t="e">
        <f t="shared" si="70"/>
        <v>#VALUE!</v>
      </c>
      <c r="AR94" s="125" t="e">
        <f t="shared" si="71"/>
        <v>#NUM!</v>
      </c>
      <c r="AS94" s="125" t="e">
        <f t="shared" si="72"/>
        <v>#NUM!</v>
      </c>
      <c r="AT94" s="125" t="e">
        <f t="shared" si="73"/>
        <v>#NUM!</v>
      </c>
      <c r="AU94" s="125" t="e">
        <f t="shared" si="74"/>
        <v>#NUM!</v>
      </c>
      <c r="AV94" s="125" t="e">
        <f t="shared" si="75"/>
        <v>#NUM!</v>
      </c>
      <c r="AW94" s="125" t="e">
        <f t="shared" si="76"/>
        <v>#NUM!</v>
      </c>
      <c r="AX94" s="125" t="e">
        <f t="shared" si="77"/>
        <v>#VALUE!</v>
      </c>
      <c r="AY94" s="125" t="e">
        <f t="shared" si="78"/>
        <v>#VALUE!</v>
      </c>
      <c r="AZ94" s="125" t="e">
        <f t="shared" si="79"/>
        <v>#VALUE!</v>
      </c>
      <c r="BA94" s="125" t="e">
        <f t="shared" si="80"/>
        <v>#NUM!</v>
      </c>
      <c r="BB94" s="125" t="e">
        <f t="shared" si="81"/>
        <v>#NUM!</v>
      </c>
      <c r="BC94" s="125" t="e">
        <f t="shared" si="82"/>
        <v>#NUM!</v>
      </c>
      <c r="BD94" s="125" t="e">
        <f t="shared" si="83"/>
        <v>#NUM!</v>
      </c>
      <c r="BE94" s="125" t="e">
        <f t="shared" si="84"/>
        <v>#NUM!</v>
      </c>
      <c r="BF94" s="125" t="e">
        <f t="shared" si="85"/>
        <v>#NUM!</v>
      </c>
      <c r="BG94" s="125" t="e">
        <f t="shared" si="86"/>
        <v>#VALUE!</v>
      </c>
      <c r="BH94" s="125" t="e">
        <f t="shared" si="87"/>
        <v>#VALUE!</v>
      </c>
      <c r="BI94" s="125" t="e">
        <f t="shared" si="88"/>
        <v>#VALUE!</v>
      </c>
      <c r="BJ94" s="125" t="e">
        <f t="shared" si="89"/>
        <v>#NUM!</v>
      </c>
      <c r="BK94" s="125" t="e">
        <f t="shared" si="90"/>
        <v>#NUM!</v>
      </c>
      <c r="BL94" s="125" t="e">
        <f t="shared" si="91"/>
        <v>#NUM!</v>
      </c>
      <c r="BM94" s="125" t="e">
        <f t="shared" si="92"/>
        <v>#NUM!</v>
      </c>
      <c r="BN94" s="125" t="e">
        <f t="shared" si="93"/>
        <v>#NUM!</v>
      </c>
      <c r="BO94" s="125" t="e">
        <f t="shared" si="94"/>
        <v>#NUM!</v>
      </c>
      <c r="BP94" s="125" t="e">
        <f t="shared" si="95"/>
        <v>#VALUE!</v>
      </c>
      <c r="BQ94" s="125" t="e">
        <f t="shared" si="96"/>
        <v>#VALUE!</v>
      </c>
      <c r="BR94" s="125" t="e">
        <f t="shared" si="97"/>
        <v>#VALUE!</v>
      </c>
      <c r="BT94" s="125" t="e">
        <f t="shared" si="98"/>
        <v>#VALUE!</v>
      </c>
      <c r="BU94" s="125" t="e">
        <f t="shared" si="99"/>
        <v>#VALUE!</v>
      </c>
      <c r="BW94" s="125" t="e">
        <f t="shared" si="100"/>
        <v>#VALUE!</v>
      </c>
      <c r="BX94" s="125" t="e">
        <f t="shared" si="101"/>
        <v>#VALUE!</v>
      </c>
      <c r="BZ94" s="125" t="e">
        <f t="shared" si="102"/>
        <v>#VALUE!</v>
      </c>
      <c r="CA94" s="125" t="e">
        <f t="shared" si="103"/>
        <v>#VALUE!</v>
      </c>
      <c r="CC94" s="125" t="e">
        <f t="shared" si="104"/>
        <v>#VALUE!</v>
      </c>
      <c r="CD94" s="125" t="e">
        <f t="shared" si="105"/>
        <v>#VALUE!</v>
      </c>
      <c r="CJ94" s="176" t="e">
        <f t="shared" si="109"/>
        <v>#VALUE!</v>
      </c>
      <c r="CK94" s="176" t="e">
        <f t="shared" si="109"/>
        <v>#VALUE!</v>
      </c>
      <c r="CL94" s="176" t="e">
        <f t="shared" si="109"/>
        <v>#VALUE!</v>
      </c>
      <c r="CM94" s="176" t="e">
        <f t="shared" si="109"/>
        <v>#VALUE!</v>
      </c>
      <c r="CN94" s="176" t="e">
        <f t="shared" si="109"/>
        <v>#VALUE!</v>
      </c>
      <c r="CO94" s="176" t="e">
        <f t="shared" si="109"/>
        <v>#VALUE!</v>
      </c>
      <c r="CP94" s="176" t="e">
        <f t="shared" si="109"/>
        <v>#VALUE!</v>
      </c>
      <c r="CQ94" s="176" t="e">
        <f t="shared" si="109"/>
        <v>#VALUE!</v>
      </c>
      <c r="CR94" s="176" t="e">
        <f t="shared" si="109"/>
        <v>#VALUE!</v>
      </c>
      <c r="CS94" s="176" t="e">
        <f t="shared" si="109"/>
        <v>#VALUE!</v>
      </c>
      <c r="CT94" s="176" t="e">
        <f t="shared" si="109"/>
        <v>#VALUE!</v>
      </c>
      <c r="CU94" s="176" t="e">
        <f t="shared" si="109"/>
        <v>#VALUE!</v>
      </c>
      <c r="CV94" s="176" t="e">
        <f t="shared" si="109"/>
        <v>#VALUE!</v>
      </c>
      <c r="CW94" s="176" t="e">
        <f t="shared" si="109"/>
        <v>#VALUE!</v>
      </c>
      <c r="CX94" s="176" t="e">
        <f t="shared" si="109"/>
        <v>#VALUE!</v>
      </c>
    </row>
    <row r="95" spans="1:102" s="125" customFormat="1" ht="15" thickBot="1" x14ac:dyDescent="0.4">
      <c r="A95" s="140">
        <v>2049</v>
      </c>
      <c r="M95" s="174"/>
      <c r="Q95" s="125" t="e">
        <f t="shared" si="44"/>
        <v>#NUM!</v>
      </c>
      <c r="R95" s="125" t="e">
        <f t="shared" si="45"/>
        <v>#NUM!</v>
      </c>
      <c r="S95" s="125" t="e">
        <f t="shared" si="46"/>
        <v>#NUM!</v>
      </c>
      <c r="T95" s="125" t="e">
        <f t="shared" si="47"/>
        <v>#NUM!</v>
      </c>
      <c r="U95" s="125" t="e">
        <f t="shared" si="48"/>
        <v>#NUM!</v>
      </c>
      <c r="V95" s="125" t="e">
        <f t="shared" si="49"/>
        <v>#NUM!</v>
      </c>
      <c r="W95" s="125" t="e">
        <f t="shared" si="50"/>
        <v>#VALUE!</v>
      </c>
      <c r="X95" s="125" t="e">
        <f t="shared" si="51"/>
        <v>#VALUE!</v>
      </c>
      <c r="Y95" s="125" t="e">
        <f t="shared" si="52"/>
        <v>#VALUE!</v>
      </c>
      <c r="Z95" s="125" t="e">
        <f t="shared" si="53"/>
        <v>#NUM!</v>
      </c>
      <c r="AA95" s="125" t="e">
        <f t="shared" si="54"/>
        <v>#NUM!</v>
      </c>
      <c r="AB95" s="125" t="e">
        <f t="shared" si="55"/>
        <v>#NUM!</v>
      </c>
      <c r="AC95" s="125" t="e">
        <f t="shared" si="56"/>
        <v>#NUM!</v>
      </c>
      <c r="AD95" s="125" t="e">
        <f t="shared" si="57"/>
        <v>#NUM!</v>
      </c>
      <c r="AE95" s="125" t="e">
        <f t="shared" si="58"/>
        <v>#NUM!</v>
      </c>
      <c r="AF95" s="125" t="e">
        <f t="shared" si="59"/>
        <v>#VALUE!</v>
      </c>
      <c r="AG95" s="125" t="e">
        <f t="shared" si="60"/>
        <v>#VALUE!</v>
      </c>
      <c r="AH95" s="125" t="e">
        <f t="shared" si="61"/>
        <v>#VALUE!</v>
      </c>
      <c r="AI95" s="125" t="e">
        <f t="shared" si="62"/>
        <v>#NUM!</v>
      </c>
      <c r="AJ95" s="125" t="e">
        <f t="shared" si="63"/>
        <v>#NUM!</v>
      </c>
      <c r="AK95" s="125" t="e">
        <f t="shared" si="64"/>
        <v>#NUM!</v>
      </c>
      <c r="AL95" s="125" t="e">
        <f t="shared" si="65"/>
        <v>#NUM!</v>
      </c>
      <c r="AM95" s="125" t="e">
        <f t="shared" si="66"/>
        <v>#NUM!</v>
      </c>
      <c r="AN95" s="125" t="e">
        <f t="shared" si="67"/>
        <v>#NUM!</v>
      </c>
      <c r="AO95" s="125" t="e">
        <f t="shared" si="68"/>
        <v>#VALUE!</v>
      </c>
      <c r="AP95" s="125" t="e">
        <f t="shared" si="69"/>
        <v>#VALUE!</v>
      </c>
      <c r="AQ95" s="125" t="e">
        <f t="shared" si="70"/>
        <v>#VALUE!</v>
      </c>
      <c r="AR95" s="125" t="e">
        <f t="shared" si="71"/>
        <v>#NUM!</v>
      </c>
      <c r="AS95" s="125" t="e">
        <f t="shared" si="72"/>
        <v>#NUM!</v>
      </c>
      <c r="AT95" s="125" t="e">
        <f t="shared" si="73"/>
        <v>#NUM!</v>
      </c>
      <c r="AU95" s="125" t="e">
        <f t="shared" si="74"/>
        <v>#NUM!</v>
      </c>
      <c r="AV95" s="125" t="e">
        <f t="shared" si="75"/>
        <v>#NUM!</v>
      </c>
      <c r="AW95" s="125" t="e">
        <f t="shared" si="76"/>
        <v>#NUM!</v>
      </c>
      <c r="AX95" s="125" t="e">
        <f t="shared" si="77"/>
        <v>#VALUE!</v>
      </c>
      <c r="AY95" s="125" t="e">
        <f t="shared" si="78"/>
        <v>#VALUE!</v>
      </c>
      <c r="AZ95" s="125" t="e">
        <f t="shared" si="79"/>
        <v>#VALUE!</v>
      </c>
      <c r="BA95" s="125" t="e">
        <f t="shared" si="80"/>
        <v>#NUM!</v>
      </c>
      <c r="BB95" s="125" t="e">
        <f t="shared" si="81"/>
        <v>#NUM!</v>
      </c>
      <c r="BC95" s="125" t="e">
        <f t="shared" si="82"/>
        <v>#NUM!</v>
      </c>
      <c r="BD95" s="125" t="e">
        <f t="shared" si="83"/>
        <v>#NUM!</v>
      </c>
      <c r="BE95" s="125" t="e">
        <f t="shared" si="84"/>
        <v>#NUM!</v>
      </c>
      <c r="BF95" s="125" t="e">
        <f t="shared" si="85"/>
        <v>#NUM!</v>
      </c>
      <c r="BG95" s="125" t="e">
        <f t="shared" si="86"/>
        <v>#VALUE!</v>
      </c>
      <c r="BH95" s="125" t="e">
        <f t="shared" si="87"/>
        <v>#VALUE!</v>
      </c>
      <c r="BI95" s="125" t="e">
        <f t="shared" si="88"/>
        <v>#VALUE!</v>
      </c>
      <c r="BJ95" s="125" t="e">
        <f t="shared" si="89"/>
        <v>#NUM!</v>
      </c>
      <c r="BK95" s="125" t="e">
        <f t="shared" si="90"/>
        <v>#NUM!</v>
      </c>
      <c r="BL95" s="125" t="e">
        <f t="shared" si="91"/>
        <v>#NUM!</v>
      </c>
      <c r="BM95" s="125" t="e">
        <f t="shared" si="92"/>
        <v>#NUM!</v>
      </c>
      <c r="BN95" s="125" t="e">
        <f t="shared" si="93"/>
        <v>#NUM!</v>
      </c>
      <c r="BO95" s="125" t="e">
        <f t="shared" si="94"/>
        <v>#NUM!</v>
      </c>
      <c r="BP95" s="125" t="e">
        <f t="shared" si="95"/>
        <v>#VALUE!</v>
      </c>
      <c r="BQ95" s="125" t="e">
        <f t="shared" si="96"/>
        <v>#VALUE!</v>
      </c>
      <c r="BR95" s="125" t="e">
        <f t="shared" si="97"/>
        <v>#VALUE!</v>
      </c>
      <c r="BT95" s="125" t="e">
        <f t="shared" si="98"/>
        <v>#VALUE!</v>
      </c>
      <c r="BU95" s="125" t="e">
        <f t="shared" si="99"/>
        <v>#VALUE!</v>
      </c>
      <c r="BW95" s="125" t="e">
        <f t="shared" si="100"/>
        <v>#VALUE!</v>
      </c>
      <c r="BX95" s="125" t="e">
        <f t="shared" si="101"/>
        <v>#VALUE!</v>
      </c>
      <c r="BZ95" s="125" t="e">
        <f t="shared" si="102"/>
        <v>#VALUE!</v>
      </c>
      <c r="CA95" s="125" t="e">
        <f t="shared" si="103"/>
        <v>#VALUE!</v>
      </c>
      <c r="CC95" s="125" t="e">
        <f t="shared" si="104"/>
        <v>#VALUE!</v>
      </c>
      <c r="CD95" s="125" t="e">
        <f t="shared" si="105"/>
        <v>#VALUE!</v>
      </c>
      <c r="CJ95" s="176" t="e">
        <f t="shared" si="109"/>
        <v>#VALUE!</v>
      </c>
      <c r="CK95" s="176" t="e">
        <f t="shared" si="109"/>
        <v>#VALUE!</v>
      </c>
      <c r="CL95" s="176" t="e">
        <f t="shared" si="109"/>
        <v>#VALUE!</v>
      </c>
      <c r="CM95" s="176" t="e">
        <f t="shared" si="109"/>
        <v>#VALUE!</v>
      </c>
      <c r="CN95" s="176" t="e">
        <f t="shared" si="109"/>
        <v>#VALUE!</v>
      </c>
      <c r="CO95" s="176" t="e">
        <f t="shared" si="109"/>
        <v>#VALUE!</v>
      </c>
      <c r="CP95" s="176" t="e">
        <f t="shared" si="109"/>
        <v>#VALUE!</v>
      </c>
      <c r="CQ95" s="176" t="e">
        <f t="shared" si="109"/>
        <v>#VALUE!</v>
      </c>
      <c r="CR95" s="176" t="e">
        <f t="shared" si="109"/>
        <v>#VALUE!</v>
      </c>
      <c r="CS95" s="176" t="e">
        <f t="shared" si="109"/>
        <v>#VALUE!</v>
      </c>
      <c r="CT95" s="176" t="e">
        <f t="shared" si="109"/>
        <v>#VALUE!</v>
      </c>
      <c r="CU95" s="176" t="e">
        <f t="shared" si="109"/>
        <v>#VALUE!</v>
      </c>
      <c r="CV95" s="176" t="e">
        <f t="shared" si="109"/>
        <v>#VALUE!</v>
      </c>
      <c r="CW95" s="176" t="e">
        <f t="shared" si="109"/>
        <v>#VALUE!</v>
      </c>
      <c r="CX95" s="176" t="e">
        <f t="shared" si="109"/>
        <v>#VALUE!</v>
      </c>
    </row>
    <row r="96" spans="1:102" s="171" customFormat="1" ht="15" thickBot="1" x14ac:dyDescent="0.4">
      <c r="A96" s="170">
        <v>2050</v>
      </c>
      <c r="M96" s="177"/>
      <c r="Q96" s="171" t="e">
        <f t="shared" si="44"/>
        <v>#NUM!</v>
      </c>
      <c r="R96" s="171" t="e">
        <f t="shared" si="45"/>
        <v>#NUM!</v>
      </c>
      <c r="S96" s="171" t="e">
        <f t="shared" si="46"/>
        <v>#NUM!</v>
      </c>
      <c r="T96" s="171" t="e">
        <f t="shared" si="47"/>
        <v>#NUM!</v>
      </c>
      <c r="U96" s="171" t="e">
        <f t="shared" si="48"/>
        <v>#NUM!</v>
      </c>
      <c r="V96" s="171" t="e">
        <f t="shared" si="49"/>
        <v>#NUM!</v>
      </c>
      <c r="W96" s="171" t="e">
        <f t="shared" si="50"/>
        <v>#VALUE!</v>
      </c>
      <c r="X96" s="171" t="e">
        <f t="shared" si="51"/>
        <v>#VALUE!</v>
      </c>
      <c r="Y96" s="171" t="e">
        <f t="shared" si="52"/>
        <v>#VALUE!</v>
      </c>
      <c r="Z96" s="171" t="e">
        <f t="shared" si="53"/>
        <v>#NUM!</v>
      </c>
      <c r="AA96" s="171" t="e">
        <f t="shared" si="54"/>
        <v>#NUM!</v>
      </c>
      <c r="AB96" s="171" t="e">
        <f t="shared" si="55"/>
        <v>#NUM!</v>
      </c>
      <c r="AC96" s="171" t="e">
        <f t="shared" si="56"/>
        <v>#NUM!</v>
      </c>
      <c r="AD96" s="171" t="e">
        <f t="shared" si="57"/>
        <v>#NUM!</v>
      </c>
      <c r="AE96" s="171" t="e">
        <f t="shared" si="58"/>
        <v>#NUM!</v>
      </c>
      <c r="AF96" s="171" t="e">
        <f t="shared" si="59"/>
        <v>#VALUE!</v>
      </c>
      <c r="AG96" s="171" t="e">
        <f t="shared" si="60"/>
        <v>#VALUE!</v>
      </c>
      <c r="AH96" s="171" t="e">
        <f t="shared" si="61"/>
        <v>#VALUE!</v>
      </c>
      <c r="AI96" s="171" t="e">
        <f t="shared" si="62"/>
        <v>#NUM!</v>
      </c>
      <c r="AJ96" s="171" t="e">
        <f t="shared" si="63"/>
        <v>#NUM!</v>
      </c>
      <c r="AK96" s="171" t="e">
        <f t="shared" si="64"/>
        <v>#NUM!</v>
      </c>
      <c r="AL96" s="171" t="e">
        <f t="shared" si="65"/>
        <v>#NUM!</v>
      </c>
      <c r="AM96" s="171" t="e">
        <f t="shared" si="66"/>
        <v>#NUM!</v>
      </c>
      <c r="AN96" s="171" t="e">
        <f t="shared" si="67"/>
        <v>#NUM!</v>
      </c>
      <c r="AO96" s="171" t="e">
        <f t="shared" si="68"/>
        <v>#VALUE!</v>
      </c>
      <c r="AP96" s="171" t="e">
        <f t="shared" si="69"/>
        <v>#VALUE!</v>
      </c>
      <c r="AQ96" s="171" t="e">
        <f t="shared" si="70"/>
        <v>#VALUE!</v>
      </c>
      <c r="AR96" s="171" t="e">
        <f t="shared" si="71"/>
        <v>#NUM!</v>
      </c>
      <c r="AS96" s="171" t="e">
        <f t="shared" si="72"/>
        <v>#NUM!</v>
      </c>
      <c r="AT96" s="171" t="e">
        <f t="shared" si="73"/>
        <v>#NUM!</v>
      </c>
      <c r="AU96" s="171" t="e">
        <f t="shared" si="74"/>
        <v>#NUM!</v>
      </c>
      <c r="AV96" s="171" t="e">
        <f t="shared" si="75"/>
        <v>#NUM!</v>
      </c>
      <c r="AW96" s="171" t="e">
        <f t="shared" si="76"/>
        <v>#NUM!</v>
      </c>
      <c r="AX96" s="171" t="e">
        <f t="shared" si="77"/>
        <v>#VALUE!</v>
      </c>
      <c r="AY96" s="171" t="e">
        <f t="shared" si="78"/>
        <v>#VALUE!</v>
      </c>
      <c r="AZ96" s="171" t="e">
        <f t="shared" si="79"/>
        <v>#VALUE!</v>
      </c>
      <c r="BA96" s="171" t="e">
        <f t="shared" si="80"/>
        <v>#NUM!</v>
      </c>
      <c r="BB96" s="171" t="e">
        <f t="shared" si="81"/>
        <v>#NUM!</v>
      </c>
      <c r="BC96" s="171" t="e">
        <f t="shared" si="82"/>
        <v>#NUM!</v>
      </c>
      <c r="BD96" s="171" t="e">
        <f t="shared" si="83"/>
        <v>#NUM!</v>
      </c>
      <c r="BE96" s="171" t="e">
        <f t="shared" si="84"/>
        <v>#NUM!</v>
      </c>
      <c r="BF96" s="171" t="e">
        <f t="shared" si="85"/>
        <v>#NUM!</v>
      </c>
      <c r="BG96" s="171" t="e">
        <f t="shared" si="86"/>
        <v>#VALUE!</v>
      </c>
      <c r="BH96" s="171" t="e">
        <f t="shared" si="87"/>
        <v>#VALUE!</v>
      </c>
      <c r="BI96" s="171" t="e">
        <f t="shared" si="88"/>
        <v>#VALUE!</v>
      </c>
      <c r="BJ96" s="171" t="e">
        <f t="shared" si="89"/>
        <v>#NUM!</v>
      </c>
      <c r="BK96" s="171" t="e">
        <f t="shared" si="90"/>
        <v>#NUM!</v>
      </c>
      <c r="BL96" s="171" t="e">
        <f t="shared" si="91"/>
        <v>#NUM!</v>
      </c>
      <c r="BM96" s="171" t="e">
        <f t="shared" si="92"/>
        <v>#NUM!</v>
      </c>
      <c r="BN96" s="171" t="e">
        <f t="shared" si="93"/>
        <v>#NUM!</v>
      </c>
      <c r="BO96" s="171" t="e">
        <f t="shared" si="94"/>
        <v>#NUM!</v>
      </c>
      <c r="BP96" s="171" t="e">
        <f t="shared" si="95"/>
        <v>#VALUE!</v>
      </c>
      <c r="BQ96" s="171" t="e">
        <f t="shared" si="96"/>
        <v>#VALUE!</v>
      </c>
      <c r="BR96" s="171" t="e">
        <f t="shared" si="97"/>
        <v>#VALUE!</v>
      </c>
      <c r="BT96" s="171" t="e">
        <f t="shared" si="98"/>
        <v>#VALUE!</v>
      </c>
      <c r="BU96" s="171" t="e">
        <f t="shared" si="99"/>
        <v>#VALUE!</v>
      </c>
      <c r="BW96" s="171" t="e">
        <f t="shared" si="100"/>
        <v>#VALUE!</v>
      </c>
      <c r="BX96" s="171" t="e">
        <f t="shared" si="101"/>
        <v>#VALUE!</v>
      </c>
      <c r="BZ96" s="171" t="e">
        <f t="shared" si="102"/>
        <v>#VALUE!</v>
      </c>
      <c r="CA96" s="171" t="e">
        <f t="shared" si="103"/>
        <v>#VALUE!</v>
      </c>
      <c r="CC96" s="171" t="e">
        <f t="shared" si="104"/>
        <v>#VALUE!</v>
      </c>
      <c r="CD96" s="171" t="e">
        <f t="shared" si="105"/>
        <v>#VALUE!</v>
      </c>
      <c r="CJ96" s="178" t="e">
        <f t="shared" si="109"/>
        <v>#VALUE!</v>
      </c>
      <c r="CK96" s="178" t="e">
        <f t="shared" si="109"/>
        <v>#VALUE!</v>
      </c>
      <c r="CL96" s="178" t="e">
        <f t="shared" si="109"/>
        <v>#VALUE!</v>
      </c>
      <c r="CM96" s="178" t="e">
        <f t="shared" si="109"/>
        <v>#VALUE!</v>
      </c>
      <c r="CN96" s="178" t="e">
        <f t="shared" si="109"/>
        <v>#VALUE!</v>
      </c>
      <c r="CO96" s="178" t="e">
        <f t="shared" si="109"/>
        <v>#VALUE!</v>
      </c>
      <c r="CP96" s="178" t="e">
        <f t="shared" si="109"/>
        <v>#VALUE!</v>
      </c>
      <c r="CQ96" s="178" t="e">
        <f t="shared" si="109"/>
        <v>#VALUE!</v>
      </c>
      <c r="CR96" s="178" t="e">
        <f t="shared" si="109"/>
        <v>#VALUE!</v>
      </c>
      <c r="CS96" s="178" t="e">
        <f t="shared" si="109"/>
        <v>#VALUE!</v>
      </c>
      <c r="CT96" s="178" t="e">
        <f t="shared" si="109"/>
        <v>#VALUE!</v>
      </c>
      <c r="CU96" s="178" t="e">
        <f t="shared" si="109"/>
        <v>#VALUE!</v>
      </c>
      <c r="CV96" s="178" t="e">
        <f t="shared" si="109"/>
        <v>#VALUE!</v>
      </c>
      <c r="CW96" s="178" t="e">
        <f t="shared" si="109"/>
        <v>#VALUE!</v>
      </c>
      <c r="CX96" s="178" t="e">
        <f t="shared" si="109"/>
        <v>#VALUE!</v>
      </c>
    </row>
    <row r="97" spans="13:101" s="125" customFormat="1" x14ac:dyDescent="0.35">
      <c r="M97" s="174"/>
    </row>
    <row r="98" spans="13:101" s="125" customFormat="1" x14ac:dyDescent="0.35">
      <c r="M98" s="174"/>
    </row>
    <row r="99" spans="13:101" s="125" customFormat="1" x14ac:dyDescent="0.35">
      <c r="M99" s="174"/>
      <c r="U99" s="175"/>
      <c r="V99" s="175"/>
      <c r="W99" s="175"/>
      <c r="X99" s="175"/>
      <c r="Y99" s="175"/>
      <c r="Z99" s="175"/>
      <c r="AD99" s="175"/>
      <c r="AE99" s="175"/>
      <c r="AF99" s="175"/>
      <c r="AG99" s="175"/>
      <c r="AH99" s="175"/>
      <c r="AI99" s="175"/>
      <c r="AJ99" s="175"/>
      <c r="AK99" s="175"/>
      <c r="AV99" s="175"/>
      <c r="AW99" s="175"/>
      <c r="AX99" s="175"/>
      <c r="AY99" s="175"/>
      <c r="AZ99" s="175"/>
      <c r="BA99" s="175"/>
      <c r="BE99" s="175"/>
      <c r="BF99" s="175"/>
      <c r="BG99" s="175"/>
      <c r="BH99" s="175"/>
      <c r="BI99" s="175"/>
      <c r="BJ99" s="175"/>
      <c r="BK99" s="175"/>
      <c r="BL99" s="175"/>
      <c r="BV99" s="175"/>
      <c r="BW99" s="175"/>
      <c r="BY99" s="175"/>
      <c r="BZ99" s="175"/>
      <c r="CC99" s="175"/>
      <c r="CF99" s="175"/>
      <c r="CL99" s="175"/>
      <c r="CM99" s="175"/>
      <c r="CO99" s="175"/>
      <c r="CP99" s="175"/>
      <c r="CS99" s="175"/>
      <c r="CV99" s="175"/>
    </row>
    <row r="100" spans="13:101" s="125" customFormat="1" x14ac:dyDescent="0.35">
      <c r="M100" s="174"/>
      <c r="U100" s="175"/>
      <c r="V100" s="175"/>
      <c r="W100" s="175" t="s">
        <v>215</v>
      </c>
      <c r="X100" s="175"/>
      <c r="Y100" s="175"/>
      <c r="Z100" s="175"/>
      <c r="AD100" s="175"/>
      <c r="AE100" s="175"/>
      <c r="AF100" s="175"/>
      <c r="AG100" s="175"/>
      <c r="AH100" s="175"/>
      <c r="AI100" s="175"/>
      <c r="AJ100" s="175"/>
      <c r="AK100" s="175"/>
      <c r="AV100" s="175"/>
      <c r="AW100" s="175"/>
      <c r="AX100" s="175" t="s">
        <v>215</v>
      </c>
      <c r="AY100" s="175"/>
      <c r="AZ100" s="175"/>
      <c r="BA100" s="175"/>
      <c r="BE100" s="175"/>
      <c r="BF100" s="175"/>
      <c r="BG100" s="175"/>
      <c r="BH100" s="175"/>
      <c r="BI100" s="175"/>
      <c r="BJ100" s="175"/>
      <c r="BK100" s="175"/>
      <c r="BL100" s="175"/>
      <c r="BV100" s="175"/>
      <c r="BW100" s="175"/>
      <c r="BY100" s="175"/>
      <c r="BZ100" s="175"/>
      <c r="CC100" s="175"/>
      <c r="CF100" s="175"/>
      <c r="CL100" s="175"/>
      <c r="CM100" s="175"/>
      <c r="CO100" s="175"/>
      <c r="CP100" s="175"/>
      <c r="CS100" s="175"/>
      <c r="CV100" s="175"/>
    </row>
    <row r="101" spans="13:101" s="125" customFormat="1" x14ac:dyDescent="0.35">
      <c r="M101" s="174"/>
      <c r="U101" s="175"/>
      <c r="V101" s="175" t="e">
        <f t="shared" ref="V101:V141" si="110">W10-AP10</f>
        <v>#VALUE!</v>
      </c>
      <c r="W101" s="175"/>
      <c r="X101" s="175" t="e">
        <f t="shared" ref="X101:X141" si="111">AH10-W10</f>
        <v>#VALUE!</v>
      </c>
      <c r="Y101" s="175"/>
      <c r="Z101" s="175"/>
      <c r="AD101" s="175"/>
      <c r="AE101" s="175"/>
      <c r="AF101" s="175"/>
      <c r="AG101" s="175"/>
      <c r="AH101" s="175"/>
      <c r="AI101" s="175"/>
      <c r="AJ101" s="175"/>
      <c r="AK101" s="175"/>
      <c r="AV101" s="175"/>
      <c r="AW101" s="175" t="e">
        <f t="shared" ref="AW101:AW141" si="112">AX10-BQ10</f>
        <v>#VALUE!</v>
      </c>
      <c r="AX101" s="175"/>
      <c r="AY101" s="175" t="e">
        <f t="shared" ref="AY101:AY141" si="113">BI10-AX10</f>
        <v>#VALUE!</v>
      </c>
      <c r="AZ101" s="175"/>
      <c r="BA101" s="175"/>
      <c r="BE101" s="175"/>
      <c r="BF101" s="175"/>
      <c r="BG101" s="175"/>
      <c r="BH101" s="175"/>
      <c r="BI101" s="175"/>
      <c r="BJ101" s="175"/>
      <c r="BK101" s="175"/>
      <c r="BL101" s="175"/>
      <c r="BV101" s="175"/>
      <c r="BW101" s="175"/>
      <c r="BY101" s="175"/>
      <c r="BZ101" s="175"/>
      <c r="CC101" s="175"/>
      <c r="CF101" s="175"/>
      <c r="CL101" s="175"/>
      <c r="CM101" s="175"/>
      <c r="CO101" s="175"/>
      <c r="CP101" s="175"/>
      <c r="CS101" s="175"/>
      <c r="CV101" s="175"/>
    </row>
    <row r="102" spans="13:101" s="125" customFormat="1" x14ac:dyDescent="0.35">
      <c r="M102" s="174"/>
      <c r="U102" s="175"/>
      <c r="V102" s="175" t="e">
        <f t="shared" si="110"/>
        <v>#VALUE!</v>
      </c>
      <c r="W102" s="175"/>
      <c r="X102" s="175" t="e">
        <f t="shared" si="111"/>
        <v>#VALUE!</v>
      </c>
      <c r="Y102" s="175"/>
      <c r="Z102" s="175"/>
      <c r="AD102" s="175"/>
      <c r="AE102" s="175"/>
      <c r="AF102" s="175"/>
      <c r="AG102" s="175"/>
      <c r="AH102" s="175"/>
      <c r="AI102" s="175"/>
      <c r="AJ102" s="175"/>
      <c r="AK102" s="175"/>
      <c r="AV102" s="175"/>
      <c r="AW102" s="175" t="e">
        <f t="shared" si="112"/>
        <v>#VALUE!</v>
      </c>
      <c r="AX102" s="175"/>
      <c r="AY102" s="175" t="e">
        <f t="shared" si="113"/>
        <v>#VALUE!</v>
      </c>
      <c r="AZ102" s="175"/>
      <c r="BA102" s="175"/>
      <c r="BE102" s="175"/>
      <c r="BF102" s="175"/>
      <c r="BG102" s="175"/>
      <c r="BH102" s="175"/>
      <c r="BI102" s="175"/>
      <c r="BJ102" s="175"/>
      <c r="BK102" s="175"/>
      <c r="BL102" s="175"/>
      <c r="BV102" s="175"/>
      <c r="BW102" s="175"/>
      <c r="BY102" s="175"/>
      <c r="BZ102" s="175"/>
      <c r="CC102" s="175"/>
      <c r="CF102" s="175"/>
      <c r="CL102" s="175"/>
      <c r="CM102" s="175"/>
      <c r="CO102" s="175"/>
      <c r="CP102" s="175"/>
      <c r="CS102" s="175"/>
      <c r="CV102" s="175"/>
    </row>
    <row r="103" spans="13:101" s="125" customFormat="1" x14ac:dyDescent="0.35">
      <c r="M103" s="174"/>
      <c r="U103" s="175"/>
      <c r="V103" s="175" t="e">
        <f t="shared" si="110"/>
        <v>#VALUE!</v>
      </c>
      <c r="W103" s="175"/>
      <c r="X103" s="175" t="e">
        <f t="shared" si="111"/>
        <v>#VALUE!</v>
      </c>
      <c r="Y103" s="175"/>
      <c r="Z103" s="175"/>
      <c r="AD103" s="175"/>
      <c r="AE103" s="175"/>
      <c r="AF103" s="175"/>
      <c r="AG103" s="175"/>
      <c r="AH103" s="175"/>
      <c r="AI103" s="175"/>
      <c r="AJ103" s="175"/>
      <c r="AK103" s="175"/>
      <c r="AV103" s="175"/>
      <c r="AW103" s="175" t="e">
        <f t="shared" si="112"/>
        <v>#VALUE!</v>
      </c>
      <c r="AX103" s="175"/>
      <c r="AY103" s="175" t="e">
        <f t="shared" si="113"/>
        <v>#VALUE!</v>
      </c>
      <c r="AZ103" s="175"/>
      <c r="BA103" s="175"/>
      <c r="BE103" s="175"/>
      <c r="BF103" s="175"/>
      <c r="BG103" s="175"/>
      <c r="BH103" s="175"/>
      <c r="BI103" s="175"/>
      <c r="BJ103" s="175"/>
      <c r="BK103" s="175"/>
      <c r="BL103" s="175"/>
      <c r="BV103" s="175"/>
      <c r="BW103" s="175"/>
      <c r="BY103" s="175"/>
      <c r="BZ103" s="175"/>
      <c r="CC103" s="175"/>
      <c r="CF103" s="175"/>
      <c r="CL103" s="175"/>
      <c r="CM103" s="175"/>
      <c r="CO103" s="175"/>
      <c r="CP103" s="175"/>
      <c r="CS103" s="175"/>
      <c r="CV103" s="175"/>
    </row>
    <row r="104" spans="13:101" s="125" customFormat="1" x14ac:dyDescent="0.35">
      <c r="M104" s="174"/>
      <c r="U104" s="175"/>
      <c r="V104" s="175" t="e">
        <f t="shared" si="110"/>
        <v>#VALUE!</v>
      </c>
      <c r="W104" s="175"/>
      <c r="X104" s="175" t="e">
        <f t="shared" si="111"/>
        <v>#VALUE!</v>
      </c>
      <c r="Y104" s="175"/>
      <c r="Z104" s="175"/>
      <c r="AD104" s="175"/>
      <c r="AE104" s="175"/>
      <c r="AF104" s="175"/>
      <c r="AG104" s="175"/>
      <c r="AH104" s="175"/>
      <c r="AI104" s="175"/>
      <c r="AJ104" s="175"/>
      <c r="AK104" s="175"/>
      <c r="AV104" s="175"/>
      <c r="AW104" s="175" t="e">
        <f t="shared" si="112"/>
        <v>#VALUE!</v>
      </c>
      <c r="AX104" s="175"/>
      <c r="AY104" s="175" t="e">
        <f t="shared" si="113"/>
        <v>#VALUE!</v>
      </c>
      <c r="AZ104" s="175"/>
      <c r="BA104" s="175"/>
      <c r="BE104" s="175"/>
      <c r="BF104" s="175"/>
      <c r="BG104" s="175"/>
      <c r="BH104" s="175"/>
      <c r="BI104" s="175"/>
      <c r="BJ104" s="175"/>
      <c r="BK104" s="175"/>
      <c r="BL104" s="175"/>
      <c r="BV104" s="175"/>
      <c r="BW104" s="175"/>
      <c r="BY104" s="175"/>
      <c r="BZ104" s="175"/>
      <c r="CC104" s="175"/>
      <c r="CF104" s="175"/>
      <c r="CJ104" s="125" t="e">
        <f>CJ10-CK10</f>
        <v>#VALUE!</v>
      </c>
      <c r="CK104" s="125" t="e">
        <f>CL10-CJ10</f>
        <v>#VALUE!</v>
      </c>
      <c r="CL104" s="175"/>
      <c r="CM104" s="125" t="e">
        <f>CM10-CN10</f>
        <v>#VALUE!</v>
      </c>
      <c r="CN104" s="125" t="e">
        <f>CO10-CM10</f>
        <v>#VALUE!</v>
      </c>
      <c r="CO104" s="175"/>
      <c r="CP104" s="125" t="e">
        <f>CP10-CQ10</f>
        <v>#VALUE!</v>
      </c>
      <c r="CQ104" s="125" t="e">
        <f>CR10-CP10</f>
        <v>#VALUE!</v>
      </c>
      <c r="CS104" s="125" t="e">
        <f>CS10-CT10</f>
        <v>#VALUE!</v>
      </c>
      <c r="CT104" s="125" t="e">
        <f>CU10-CS10</f>
        <v>#VALUE!</v>
      </c>
      <c r="CV104" s="125" t="e">
        <f>CV10-CW10</f>
        <v>#VALUE!</v>
      </c>
      <c r="CW104" s="125" t="e">
        <f>CX10-CV10</f>
        <v>#VALUE!</v>
      </c>
    </row>
    <row r="105" spans="13:101" s="125" customFormat="1" x14ac:dyDescent="0.35">
      <c r="M105" s="174"/>
      <c r="U105" s="175"/>
      <c r="V105" s="175" t="e">
        <f t="shared" si="110"/>
        <v>#VALUE!</v>
      </c>
      <c r="W105" s="175"/>
      <c r="X105" s="175" t="e">
        <f t="shared" si="111"/>
        <v>#VALUE!</v>
      </c>
      <c r="Y105" s="175"/>
      <c r="Z105" s="175"/>
      <c r="AD105" s="175"/>
      <c r="AE105" s="175"/>
      <c r="AF105" s="175"/>
      <c r="AG105" s="175"/>
      <c r="AH105" s="175"/>
      <c r="AI105" s="175"/>
      <c r="AJ105" s="175"/>
      <c r="AK105" s="175"/>
      <c r="AV105" s="175"/>
      <c r="AW105" s="175" t="e">
        <f t="shared" si="112"/>
        <v>#VALUE!</v>
      </c>
      <c r="AX105" s="175"/>
      <c r="AY105" s="175" t="e">
        <f t="shared" si="113"/>
        <v>#VALUE!</v>
      </c>
      <c r="AZ105" s="175"/>
      <c r="BA105" s="175"/>
      <c r="BE105" s="175"/>
      <c r="BF105" s="175"/>
      <c r="BG105" s="175"/>
      <c r="BH105" s="175"/>
      <c r="BI105" s="175"/>
      <c r="BJ105" s="175"/>
      <c r="BK105" s="175"/>
      <c r="BL105" s="175"/>
      <c r="BV105" s="175"/>
      <c r="BW105" s="175"/>
      <c r="BY105" s="175"/>
      <c r="BZ105" s="175"/>
      <c r="CC105" s="175"/>
      <c r="CF105" s="175"/>
      <c r="CJ105" s="125" t="e">
        <f t="shared" ref="CJ105:CJ168" si="114">CJ11-CK11</f>
        <v>#VALUE!</v>
      </c>
      <c r="CK105" s="125" t="e">
        <f t="shared" ref="CK105:CK168" si="115">CL11-CJ11</f>
        <v>#VALUE!</v>
      </c>
      <c r="CL105" s="175"/>
      <c r="CM105" s="125" t="e">
        <f t="shared" ref="CM105:CM168" si="116">CM11-CN11</f>
        <v>#VALUE!</v>
      </c>
      <c r="CN105" s="125" t="e">
        <f t="shared" ref="CN105:CN168" si="117">CO11-CM11</f>
        <v>#VALUE!</v>
      </c>
      <c r="CO105" s="175"/>
      <c r="CP105" s="125" t="e">
        <f t="shared" ref="CP105:CP168" si="118">CP11-CQ11</f>
        <v>#VALUE!</v>
      </c>
      <c r="CQ105" s="125" t="e">
        <f t="shared" ref="CQ105:CQ168" si="119">CR11-CP11</f>
        <v>#VALUE!</v>
      </c>
      <c r="CS105" s="125" t="e">
        <f t="shared" ref="CS105:CS168" si="120">CS11-CT11</f>
        <v>#VALUE!</v>
      </c>
      <c r="CT105" s="125" t="e">
        <f t="shared" ref="CT105:CT168" si="121">CU11-CS11</f>
        <v>#VALUE!</v>
      </c>
      <c r="CV105" s="125" t="e">
        <f t="shared" ref="CV105:CV144" si="122">CV11-CW11</f>
        <v>#VALUE!</v>
      </c>
      <c r="CW105" s="125" t="e">
        <f t="shared" ref="CW105:CW144" si="123">CX11-CV11</f>
        <v>#VALUE!</v>
      </c>
    </row>
    <row r="106" spans="13:101" s="125" customFormat="1" x14ac:dyDescent="0.35">
      <c r="M106" s="174"/>
      <c r="U106" s="175"/>
      <c r="V106" s="175" t="e">
        <f t="shared" si="110"/>
        <v>#VALUE!</v>
      </c>
      <c r="W106" s="175"/>
      <c r="X106" s="175" t="e">
        <f t="shared" si="111"/>
        <v>#VALUE!</v>
      </c>
      <c r="Y106" s="175"/>
      <c r="Z106" s="175"/>
      <c r="AD106" s="175"/>
      <c r="AE106" s="175"/>
      <c r="AF106" s="175"/>
      <c r="AG106" s="175"/>
      <c r="AH106" s="175"/>
      <c r="AI106" s="175"/>
      <c r="AJ106" s="175"/>
      <c r="AK106" s="175"/>
      <c r="AV106" s="175"/>
      <c r="AW106" s="175" t="e">
        <f t="shared" si="112"/>
        <v>#VALUE!</v>
      </c>
      <c r="AX106" s="175"/>
      <c r="AY106" s="175" t="e">
        <f t="shared" si="113"/>
        <v>#VALUE!</v>
      </c>
      <c r="AZ106" s="175"/>
      <c r="BA106" s="175"/>
      <c r="BE106" s="175"/>
      <c r="BF106" s="175"/>
      <c r="BG106" s="175"/>
      <c r="BH106" s="175"/>
      <c r="BI106" s="175"/>
      <c r="BJ106" s="175"/>
      <c r="BK106" s="175"/>
      <c r="BL106" s="175"/>
      <c r="BV106" s="175"/>
      <c r="BW106" s="175"/>
      <c r="BY106" s="175"/>
      <c r="BZ106" s="175"/>
      <c r="CC106" s="175"/>
      <c r="CF106" s="175"/>
      <c r="CJ106" s="125" t="e">
        <f t="shared" si="114"/>
        <v>#VALUE!</v>
      </c>
      <c r="CK106" s="125" t="e">
        <f t="shared" si="115"/>
        <v>#VALUE!</v>
      </c>
      <c r="CL106" s="175"/>
      <c r="CM106" s="125" t="e">
        <f t="shared" si="116"/>
        <v>#VALUE!</v>
      </c>
      <c r="CN106" s="125" t="e">
        <f t="shared" si="117"/>
        <v>#VALUE!</v>
      </c>
      <c r="CO106" s="175"/>
      <c r="CP106" s="125" t="e">
        <f t="shared" si="118"/>
        <v>#VALUE!</v>
      </c>
      <c r="CQ106" s="125" t="e">
        <f t="shared" si="119"/>
        <v>#VALUE!</v>
      </c>
      <c r="CS106" s="125" t="e">
        <f t="shared" si="120"/>
        <v>#VALUE!</v>
      </c>
      <c r="CT106" s="125" t="e">
        <f t="shared" si="121"/>
        <v>#VALUE!</v>
      </c>
      <c r="CV106" s="125" t="e">
        <f t="shared" si="122"/>
        <v>#VALUE!</v>
      </c>
      <c r="CW106" s="125" t="e">
        <f t="shared" si="123"/>
        <v>#VALUE!</v>
      </c>
    </row>
    <row r="107" spans="13:101" s="125" customFormat="1" x14ac:dyDescent="0.35">
      <c r="M107" s="174"/>
      <c r="U107" s="175"/>
      <c r="V107" s="175" t="e">
        <f t="shared" si="110"/>
        <v>#VALUE!</v>
      </c>
      <c r="W107" s="175"/>
      <c r="X107" s="175" t="e">
        <f t="shared" si="111"/>
        <v>#VALUE!</v>
      </c>
      <c r="Y107" s="175"/>
      <c r="Z107" s="175"/>
      <c r="AD107" s="175"/>
      <c r="AE107" s="175"/>
      <c r="AF107" s="175"/>
      <c r="AG107" s="175"/>
      <c r="AH107" s="175"/>
      <c r="AI107" s="175"/>
      <c r="AJ107" s="175"/>
      <c r="AK107" s="175"/>
      <c r="AV107" s="175"/>
      <c r="AW107" s="175" t="e">
        <f t="shared" si="112"/>
        <v>#VALUE!</v>
      </c>
      <c r="AX107" s="175"/>
      <c r="AY107" s="175" t="e">
        <f t="shared" si="113"/>
        <v>#VALUE!</v>
      </c>
      <c r="AZ107" s="175"/>
      <c r="BA107" s="175"/>
      <c r="BE107" s="175"/>
      <c r="BF107" s="175"/>
      <c r="BG107" s="175"/>
      <c r="BH107" s="175"/>
      <c r="BI107" s="175"/>
      <c r="BJ107" s="175"/>
      <c r="BK107" s="175"/>
      <c r="BL107" s="175"/>
      <c r="BV107" s="175"/>
      <c r="BW107" s="175"/>
      <c r="BY107" s="175"/>
      <c r="BZ107" s="175"/>
      <c r="CC107" s="175"/>
      <c r="CF107" s="175"/>
      <c r="CJ107" s="125" t="e">
        <f t="shared" si="114"/>
        <v>#VALUE!</v>
      </c>
      <c r="CK107" s="125" t="e">
        <f t="shared" si="115"/>
        <v>#VALUE!</v>
      </c>
      <c r="CL107" s="175"/>
      <c r="CM107" s="125" t="e">
        <f t="shared" si="116"/>
        <v>#VALUE!</v>
      </c>
      <c r="CN107" s="125" t="e">
        <f t="shared" si="117"/>
        <v>#VALUE!</v>
      </c>
      <c r="CO107" s="175"/>
      <c r="CP107" s="125" t="e">
        <f t="shared" si="118"/>
        <v>#VALUE!</v>
      </c>
      <c r="CQ107" s="125" t="e">
        <f t="shared" si="119"/>
        <v>#VALUE!</v>
      </c>
      <c r="CS107" s="125" t="e">
        <f t="shared" si="120"/>
        <v>#VALUE!</v>
      </c>
      <c r="CT107" s="125" t="e">
        <f t="shared" si="121"/>
        <v>#VALUE!</v>
      </c>
      <c r="CV107" s="125" t="e">
        <f t="shared" si="122"/>
        <v>#VALUE!</v>
      </c>
      <c r="CW107" s="125" t="e">
        <f t="shared" si="123"/>
        <v>#VALUE!</v>
      </c>
    </row>
    <row r="108" spans="13:101" s="125" customFormat="1" x14ac:dyDescent="0.35">
      <c r="M108" s="174"/>
      <c r="U108" s="175"/>
      <c r="V108" s="175" t="e">
        <f t="shared" si="110"/>
        <v>#VALUE!</v>
      </c>
      <c r="W108" s="175"/>
      <c r="X108" s="175" t="e">
        <f t="shared" si="111"/>
        <v>#VALUE!</v>
      </c>
      <c r="Y108" s="175"/>
      <c r="Z108" s="175"/>
      <c r="AD108" s="175"/>
      <c r="AE108" s="175"/>
      <c r="AF108" s="175"/>
      <c r="AG108" s="175"/>
      <c r="AH108" s="175"/>
      <c r="AI108" s="175"/>
      <c r="AJ108" s="175"/>
      <c r="AK108" s="175"/>
      <c r="AV108" s="175"/>
      <c r="AW108" s="175" t="e">
        <f t="shared" si="112"/>
        <v>#VALUE!</v>
      </c>
      <c r="AX108" s="175"/>
      <c r="AY108" s="175" t="e">
        <f t="shared" si="113"/>
        <v>#VALUE!</v>
      </c>
      <c r="AZ108" s="175"/>
      <c r="BA108" s="175"/>
      <c r="BE108" s="175"/>
      <c r="BF108" s="175"/>
      <c r="BG108" s="175"/>
      <c r="BH108" s="175"/>
      <c r="BI108" s="175"/>
      <c r="BJ108" s="175"/>
      <c r="BK108" s="175"/>
      <c r="BL108" s="175"/>
      <c r="BV108" s="175"/>
      <c r="BW108" s="175"/>
      <c r="BY108" s="175"/>
      <c r="BZ108" s="175"/>
      <c r="CC108" s="175"/>
      <c r="CF108" s="175"/>
      <c r="CJ108" s="125" t="e">
        <f t="shared" si="114"/>
        <v>#VALUE!</v>
      </c>
      <c r="CK108" s="125" t="e">
        <f t="shared" si="115"/>
        <v>#VALUE!</v>
      </c>
      <c r="CL108" s="175"/>
      <c r="CM108" s="125" t="e">
        <f t="shared" si="116"/>
        <v>#VALUE!</v>
      </c>
      <c r="CN108" s="125" t="e">
        <f t="shared" si="117"/>
        <v>#VALUE!</v>
      </c>
      <c r="CO108" s="175"/>
      <c r="CP108" s="125" t="e">
        <f t="shared" si="118"/>
        <v>#VALUE!</v>
      </c>
      <c r="CQ108" s="125" t="e">
        <f t="shared" si="119"/>
        <v>#VALUE!</v>
      </c>
      <c r="CS108" s="125" t="e">
        <f t="shared" si="120"/>
        <v>#VALUE!</v>
      </c>
      <c r="CT108" s="125" t="e">
        <f t="shared" si="121"/>
        <v>#VALUE!</v>
      </c>
      <c r="CV108" s="125" t="e">
        <f t="shared" si="122"/>
        <v>#VALUE!</v>
      </c>
      <c r="CW108" s="125" t="e">
        <f t="shared" si="123"/>
        <v>#VALUE!</v>
      </c>
    </row>
    <row r="109" spans="13:101" s="125" customFormat="1" x14ac:dyDescent="0.35">
      <c r="M109" s="174"/>
      <c r="U109" s="175"/>
      <c r="V109" s="175" t="e">
        <f t="shared" si="110"/>
        <v>#VALUE!</v>
      </c>
      <c r="W109" s="175"/>
      <c r="X109" s="175" t="e">
        <f t="shared" si="111"/>
        <v>#VALUE!</v>
      </c>
      <c r="Y109" s="175"/>
      <c r="Z109" s="175"/>
      <c r="AD109" s="175"/>
      <c r="AE109" s="175"/>
      <c r="AF109" s="175"/>
      <c r="AG109" s="175"/>
      <c r="AH109" s="175"/>
      <c r="AI109" s="175"/>
      <c r="AJ109" s="175"/>
      <c r="AK109" s="175"/>
      <c r="AV109" s="175"/>
      <c r="AW109" s="175" t="e">
        <f t="shared" si="112"/>
        <v>#VALUE!</v>
      </c>
      <c r="AX109" s="175"/>
      <c r="AY109" s="175" t="e">
        <f t="shared" si="113"/>
        <v>#VALUE!</v>
      </c>
      <c r="AZ109" s="175"/>
      <c r="BA109" s="175"/>
      <c r="BE109" s="175"/>
      <c r="BF109" s="175"/>
      <c r="BG109" s="175"/>
      <c r="BH109" s="175"/>
      <c r="BI109" s="175"/>
      <c r="BJ109" s="175"/>
      <c r="BK109" s="175"/>
      <c r="BL109" s="175"/>
      <c r="BV109" s="175"/>
      <c r="BW109" s="175"/>
      <c r="BY109" s="175"/>
      <c r="BZ109" s="175"/>
      <c r="CC109" s="175"/>
      <c r="CF109" s="175"/>
      <c r="CJ109" s="125" t="e">
        <f t="shared" si="114"/>
        <v>#VALUE!</v>
      </c>
      <c r="CK109" s="125" t="e">
        <f t="shared" si="115"/>
        <v>#VALUE!</v>
      </c>
      <c r="CL109" s="175"/>
      <c r="CM109" s="125" t="e">
        <f t="shared" si="116"/>
        <v>#VALUE!</v>
      </c>
      <c r="CN109" s="125" t="e">
        <f t="shared" si="117"/>
        <v>#VALUE!</v>
      </c>
      <c r="CO109" s="175"/>
      <c r="CP109" s="125" t="e">
        <f t="shared" si="118"/>
        <v>#VALUE!</v>
      </c>
      <c r="CQ109" s="125" t="e">
        <f t="shared" si="119"/>
        <v>#VALUE!</v>
      </c>
      <c r="CS109" s="125" t="e">
        <f t="shared" si="120"/>
        <v>#VALUE!</v>
      </c>
      <c r="CT109" s="125" t="e">
        <f t="shared" si="121"/>
        <v>#VALUE!</v>
      </c>
      <c r="CV109" s="125" t="e">
        <f t="shared" si="122"/>
        <v>#VALUE!</v>
      </c>
      <c r="CW109" s="125" t="e">
        <f t="shared" si="123"/>
        <v>#VALUE!</v>
      </c>
    </row>
    <row r="110" spans="13:101" s="125" customFormat="1" x14ac:dyDescent="0.35">
      <c r="M110" s="174"/>
      <c r="U110" s="175"/>
      <c r="V110" s="175" t="e">
        <f t="shared" si="110"/>
        <v>#VALUE!</v>
      </c>
      <c r="W110" s="175"/>
      <c r="X110" s="175" t="e">
        <f t="shared" si="111"/>
        <v>#VALUE!</v>
      </c>
      <c r="Y110" s="175"/>
      <c r="Z110" s="175"/>
      <c r="AD110" s="175"/>
      <c r="AE110" s="175"/>
      <c r="AF110" s="175"/>
      <c r="AG110" s="175"/>
      <c r="AH110" s="175"/>
      <c r="AI110" s="175"/>
      <c r="AJ110" s="175"/>
      <c r="AK110" s="175"/>
      <c r="AV110" s="175"/>
      <c r="AW110" s="175" t="e">
        <f t="shared" si="112"/>
        <v>#VALUE!</v>
      </c>
      <c r="AX110" s="175"/>
      <c r="AY110" s="175" t="e">
        <f t="shared" si="113"/>
        <v>#VALUE!</v>
      </c>
      <c r="AZ110" s="175"/>
      <c r="BA110" s="175"/>
      <c r="BE110" s="175"/>
      <c r="BF110" s="175"/>
      <c r="BG110" s="175"/>
      <c r="BH110" s="175"/>
      <c r="BI110" s="175"/>
      <c r="BJ110" s="175"/>
      <c r="BK110" s="175"/>
      <c r="BL110" s="175"/>
      <c r="BV110" s="175"/>
      <c r="BW110" s="175"/>
      <c r="BY110" s="175"/>
      <c r="BZ110" s="175"/>
      <c r="CC110" s="175"/>
      <c r="CF110" s="175"/>
      <c r="CJ110" s="125" t="e">
        <f t="shared" si="114"/>
        <v>#VALUE!</v>
      </c>
      <c r="CK110" s="125" t="e">
        <f t="shared" si="115"/>
        <v>#VALUE!</v>
      </c>
      <c r="CL110" s="175"/>
      <c r="CM110" s="125" t="e">
        <f t="shared" si="116"/>
        <v>#VALUE!</v>
      </c>
      <c r="CN110" s="125" t="e">
        <f t="shared" si="117"/>
        <v>#VALUE!</v>
      </c>
      <c r="CO110" s="175"/>
      <c r="CP110" s="125" t="e">
        <f t="shared" si="118"/>
        <v>#VALUE!</v>
      </c>
      <c r="CQ110" s="125" t="e">
        <f t="shared" si="119"/>
        <v>#VALUE!</v>
      </c>
      <c r="CS110" s="125" t="e">
        <f t="shared" si="120"/>
        <v>#VALUE!</v>
      </c>
      <c r="CT110" s="125" t="e">
        <f t="shared" si="121"/>
        <v>#VALUE!</v>
      </c>
      <c r="CV110" s="125" t="e">
        <f t="shared" si="122"/>
        <v>#VALUE!</v>
      </c>
      <c r="CW110" s="125" t="e">
        <f t="shared" si="123"/>
        <v>#VALUE!</v>
      </c>
    </row>
    <row r="111" spans="13:101" s="125" customFormat="1" x14ac:dyDescent="0.35">
      <c r="M111" s="174"/>
      <c r="U111" s="175"/>
      <c r="V111" s="175" t="e">
        <f t="shared" si="110"/>
        <v>#VALUE!</v>
      </c>
      <c r="W111" s="175"/>
      <c r="X111" s="175" t="e">
        <f t="shared" si="111"/>
        <v>#VALUE!</v>
      </c>
      <c r="Y111" s="175"/>
      <c r="Z111" s="175"/>
      <c r="AD111" s="175"/>
      <c r="AE111" s="175"/>
      <c r="AF111" s="175"/>
      <c r="AG111" s="175"/>
      <c r="AH111" s="175"/>
      <c r="AI111" s="175"/>
      <c r="AJ111" s="175"/>
      <c r="AK111" s="175"/>
      <c r="AV111" s="175"/>
      <c r="AW111" s="175" t="e">
        <f t="shared" si="112"/>
        <v>#VALUE!</v>
      </c>
      <c r="AX111" s="175"/>
      <c r="AY111" s="175" t="e">
        <f t="shared" si="113"/>
        <v>#VALUE!</v>
      </c>
      <c r="AZ111" s="175"/>
      <c r="BA111" s="175"/>
      <c r="BE111" s="175"/>
      <c r="BF111" s="175"/>
      <c r="BG111" s="175"/>
      <c r="BH111" s="175"/>
      <c r="BI111" s="175"/>
      <c r="BJ111" s="175"/>
      <c r="BK111" s="175"/>
      <c r="BL111" s="175"/>
      <c r="BV111" s="175"/>
      <c r="BW111" s="175"/>
      <c r="BY111" s="175"/>
      <c r="BZ111" s="175"/>
      <c r="CC111" s="175"/>
      <c r="CF111" s="175"/>
      <c r="CJ111" s="125" t="e">
        <f t="shared" si="114"/>
        <v>#VALUE!</v>
      </c>
      <c r="CK111" s="125" t="e">
        <f t="shared" si="115"/>
        <v>#VALUE!</v>
      </c>
      <c r="CL111" s="175"/>
      <c r="CM111" s="125" t="e">
        <f t="shared" si="116"/>
        <v>#VALUE!</v>
      </c>
      <c r="CN111" s="125" t="e">
        <f t="shared" si="117"/>
        <v>#VALUE!</v>
      </c>
      <c r="CO111" s="175"/>
      <c r="CP111" s="125" t="e">
        <f t="shared" si="118"/>
        <v>#VALUE!</v>
      </c>
      <c r="CQ111" s="125" t="e">
        <f t="shared" si="119"/>
        <v>#VALUE!</v>
      </c>
      <c r="CS111" s="125" t="e">
        <f t="shared" si="120"/>
        <v>#VALUE!</v>
      </c>
      <c r="CT111" s="125" t="e">
        <f t="shared" si="121"/>
        <v>#VALUE!</v>
      </c>
      <c r="CV111" s="125" t="e">
        <f t="shared" si="122"/>
        <v>#VALUE!</v>
      </c>
      <c r="CW111" s="125" t="e">
        <f t="shared" si="123"/>
        <v>#VALUE!</v>
      </c>
    </row>
    <row r="112" spans="13:101" s="125" customFormat="1" x14ac:dyDescent="0.35">
      <c r="M112" s="174"/>
      <c r="U112" s="175"/>
      <c r="V112" s="175" t="e">
        <f t="shared" si="110"/>
        <v>#VALUE!</v>
      </c>
      <c r="W112" s="175"/>
      <c r="X112" s="175" t="e">
        <f t="shared" si="111"/>
        <v>#VALUE!</v>
      </c>
      <c r="Y112" s="175"/>
      <c r="Z112" s="175"/>
      <c r="AD112" s="175"/>
      <c r="AE112" s="175"/>
      <c r="AF112" s="175"/>
      <c r="AG112" s="175"/>
      <c r="AH112" s="175"/>
      <c r="AI112" s="175"/>
      <c r="AJ112" s="175"/>
      <c r="AK112" s="175"/>
      <c r="AV112" s="175"/>
      <c r="AW112" s="175" t="e">
        <f t="shared" si="112"/>
        <v>#VALUE!</v>
      </c>
      <c r="AX112" s="175"/>
      <c r="AY112" s="175" t="e">
        <f t="shared" si="113"/>
        <v>#VALUE!</v>
      </c>
      <c r="AZ112" s="175"/>
      <c r="BA112" s="175"/>
      <c r="BE112" s="175"/>
      <c r="BF112" s="175"/>
      <c r="BG112" s="175"/>
      <c r="BH112" s="175"/>
      <c r="BI112" s="175"/>
      <c r="BJ112" s="175"/>
      <c r="BK112" s="175"/>
      <c r="BL112" s="175"/>
      <c r="BV112" s="175"/>
      <c r="BW112" s="175"/>
      <c r="BY112" s="175"/>
      <c r="BZ112" s="175"/>
      <c r="CC112" s="175"/>
      <c r="CF112" s="175"/>
      <c r="CJ112" s="125" t="e">
        <f t="shared" si="114"/>
        <v>#VALUE!</v>
      </c>
      <c r="CK112" s="125" t="e">
        <f t="shared" si="115"/>
        <v>#VALUE!</v>
      </c>
      <c r="CL112" s="175"/>
      <c r="CM112" s="125" t="e">
        <f t="shared" si="116"/>
        <v>#VALUE!</v>
      </c>
      <c r="CN112" s="125" t="e">
        <f t="shared" si="117"/>
        <v>#VALUE!</v>
      </c>
      <c r="CO112" s="175"/>
      <c r="CP112" s="125" t="e">
        <f t="shared" si="118"/>
        <v>#VALUE!</v>
      </c>
      <c r="CQ112" s="125" t="e">
        <f t="shared" si="119"/>
        <v>#VALUE!</v>
      </c>
      <c r="CS112" s="125" t="e">
        <f t="shared" si="120"/>
        <v>#VALUE!</v>
      </c>
      <c r="CT112" s="125" t="e">
        <f t="shared" si="121"/>
        <v>#VALUE!</v>
      </c>
      <c r="CV112" s="125" t="e">
        <f t="shared" si="122"/>
        <v>#VALUE!</v>
      </c>
      <c r="CW112" s="125" t="e">
        <f t="shared" si="123"/>
        <v>#VALUE!</v>
      </c>
    </row>
    <row r="113" spans="13:101" s="125" customFormat="1" x14ac:dyDescent="0.35">
      <c r="M113" s="174"/>
      <c r="U113" s="175"/>
      <c r="V113" s="175" t="e">
        <f t="shared" si="110"/>
        <v>#VALUE!</v>
      </c>
      <c r="W113" s="175"/>
      <c r="X113" s="175" t="e">
        <f t="shared" si="111"/>
        <v>#VALUE!</v>
      </c>
      <c r="Y113" s="175"/>
      <c r="Z113" s="175"/>
      <c r="AD113" s="175"/>
      <c r="AE113" s="175"/>
      <c r="AF113" s="175"/>
      <c r="AG113" s="175"/>
      <c r="AH113" s="175"/>
      <c r="AI113" s="175"/>
      <c r="AJ113" s="175"/>
      <c r="AK113" s="175"/>
      <c r="AV113" s="175"/>
      <c r="AW113" s="175" t="e">
        <f t="shared" si="112"/>
        <v>#VALUE!</v>
      </c>
      <c r="AX113" s="175"/>
      <c r="AY113" s="175" t="e">
        <f t="shared" si="113"/>
        <v>#VALUE!</v>
      </c>
      <c r="AZ113" s="175"/>
      <c r="BA113" s="175"/>
      <c r="BE113" s="175"/>
      <c r="BF113" s="175"/>
      <c r="BG113" s="175"/>
      <c r="BH113" s="175"/>
      <c r="BI113" s="175"/>
      <c r="BJ113" s="175"/>
      <c r="BK113" s="175"/>
      <c r="BL113" s="175"/>
      <c r="BV113" s="175"/>
      <c r="BW113" s="175"/>
      <c r="BY113" s="175"/>
      <c r="BZ113" s="175"/>
      <c r="CC113" s="175"/>
      <c r="CF113" s="175"/>
      <c r="CJ113" s="125" t="e">
        <f t="shared" si="114"/>
        <v>#VALUE!</v>
      </c>
      <c r="CK113" s="125" t="e">
        <f t="shared" si="115"/>
        <v>#VALUE!</v>
      </c>
      <c r="CL113" s="175"/>
      <c r="CM113" s="125" t="e">
        <f t="shared" si="116"/>
        <v>#VALUE!</v>
      </c>
      <c r="CN113" s="125" t="e">
        <f t="shared" si="117"/>
        <v>#VALUE!</v>
      </c>
      <c r="CO113" s="175"/>
      <c r="CP113" s="125" t="e">
        <f t="shared" si="118"/>
        <v>#VALUE!</v>
      </c>
      <c r="CQ113" s="125" t="e">
        <f t="shared" si="119"/>
        <v>#VALUE!</v>
      </c>
      <c r="CS113" s="125" t="e">
        <f t="shared" si="120"/>
        <v>#VALUE!</v>
      </c>
      <c r="CT113" s="125" t="e">
        <f t="shared" si="121"/>
        <v>#VALUE!</v>
      </c>
      <c r="CV113" s="125" t="e">
        <f t="shared" si="122"/>
        <v>#VALUE!</v>
      </c>
      <c r="CW113" s="125" t="e">
        <f t="shared" si="123"/>
        <v>#VALUE!</v>
      </c>
    </row>
    <row r="114" spans="13:101" s="125" customFormat="1" x14ac:dyDescent="0.35">
      <c r="M114" s="174"/>
      <c r="U114" s="175"/>
      <c r="V114" s="175" t="e">
        <f t="shared" si="110"/>
        <v>#VALUE!</v>
      </c>
      <c r="W114" s="175"/>
      <c r="X114" s="175" t="e">
        <f t="shared" si="111"/>
        <v>#VALUE!</v>
      </c>
      <c r="Y114" s="175"/>
      <c r="Z114" s="175"/>
      <c r="AD114" s="175"/>
      <c r="AE114" s="175"/>
      <c r="AF114" s="175"/>
      <c r="AG114" s="175"/>
      <c r="AH114" s="175"/>
      <c r="AI114" s="175"/>
      <c r="AJ114" s="175"/>
      <c r="AK114" s="175"/>
      <c r="AV114" s="175"/>
      <c r="AW114" s="175" t="e">
        <f t="shared" si="112"/>
        <v>#VALUE!</v>
      </c>
      <c r="AX114" s="175"/>
      <c r="AY114" s="175" t="e">
        <f t="shared" si="113"/>
        <v>#VALUE!</v>
      </c>
      <c r="AZ114" s="175"/>
      <c r="BA114" s="175"/>
      <c r="BE114" s="175"/>
      <c r="BF114" s="175"/>
      <c r="BG114" s="175"/>
      <c r="BH114" s="175"/>
      <c r="BI114" s="175"/>
      <c r="BJ114" s="175"/>
      <c r="BK114" s="175"/>
      <c r="BL114" s="175"/>
      <c r="BV114" s="175"/>
      <c r="BW114" s="175"/>
      <c r="BY114" s="175"/>
      <c r="BZ114" s="175"/>
      <c r="CC114" s="175"/>
      <c r="CF114" s="175"/>
      <c r="CJ114" s="125" t="e">
        <f t="shared" si="114"/>
        <v>#VALUE!</v>
      </c>
      <c r="CK114" s="125" t="e">
        <f t="shared" si="115"/>
        <v>#VALUE!</v>
      </c>
      <c r="CL114" s="175"/>
      <c r="CM114" s="125" t="e">
        <f t="shared" si="116"/>
        <v>#VALUE!</v>
      </c>
      <c r="CN114" s="125" t="e">
        <f t="shared" si="117"/>
        <v>#VALUE!</v>
      </c>
      <c r="CO114" s="175"/>
      <c r="CP114" s="125" t="e">
        <f t="shared" si="118"/>
        <v>#VALUE!</v>
      </c>
      <c r="CQ114" s="125" t="e">
        <f t="shared" si="119"/>
        <v>#VALUE!</v>
      </c>
      <c r="CS114" s="125" t="e">
        <f t="shared" si="120"/>
        <v>#VALUE!</v>
      </c>
      <c r="CT114" s="125" t="e">
        <f t="shared" si="121"/>
        <v>#VALUE!</v>
      </c>
      <c r="CV114" s="125" t="e">
        <f t="shared" si="122"/>
        <v>#VALUE!</v>
      </c>
      <c r="CW114" s="125" t="e">
        <f t="shared" si="123"/>
        <v>#VALUE!</v>
      </c>
    </row>
    <row r="115" spans="13:101" s="125" customFormat="1" x14ac:dyDescent="0.35">
      <c r="M115" s="174"/>
      <c r="U115" s="175"/>
      <c r="V115" s="175" t="e">
        <f t="shared" si="110"/>
        <v>#VALUE!</v>
      </c>
      <c r="W115" s="175"/>
      <c r="X115" s="175" t="e">
        <f t="shared" si="111"/>
        <v>#VALUE!</v>
      </c>
      <c r="Y115" s="175"/>
      <c r="Z115" s="175"/>
      <c r="AD115" s="175"/>
      <c r="AE115" s="175"/>
      <c r="AF115" s="175"/>
      <c r="AG115" s="175"/>
      <c r="AH115" s="175"/>
      <c r="AI115" s="175"/>
      <c r="AJ115" s="175"/>
      <c r="AK115" s="175"/>
      <c r="AV115" s="175"/>
      <c r="AW115" s="175" t="e">
        <f t="shared" si="112"/>
        <v>#VALUE!</v>
      </c>
      <c r="AX115" s="175"/>
      <c r="AY115" s="175" t="e">
        <f t="shared" si="113"/>
        <v>#VALUE!</v>
      </c>
      <c r="AZ115" s="175"/>
      <c r="BA115" s="175"/>
      <c r="BE115" s="175"/>
      <c r="BF115" s="175"/>
      <c r="BG115" s="175"/>
      <c r="BH115" s="175"/>
      <c r="BI115" s="175"/>
      <c r="BJ115" s="175"/>
      <c r="BK115" s="175"/>
      <c r="BL115" s="175"/>
      <c r="BV115" s="175"/>
      <c r="BW115" s="175"/>
      <c r="BY115" s="175"/>
      <c r="BZ115" s="175"/>
      <c r="CC115" s="175"/>
      <c r="CF115" s="175"/>
      <c r="CJ115" s="125" t="e">
        <f t="shared" si="114"/>
        <v>#VALUE!</v>
      </c>
      <c r="CK115" s="125" t="e">
        <f t="shared" si="115"/>
        <v>#VALUE!</v>
      </c>
      <c r="CL115" s="175"/>
      <c r="CM115" s="125" t="e">
        <f t="shared" si="116"/>
        <v>#VALUE!</v>
      </c>
      <c r="CN115" s="125" t="e">
        <f t="shared" si="117"/>
        <v>#VALUE!</v>
      </c>
      <c r="CO115" s="175"/>
      <c r="CP115" s="125" t="e">
        <f t="shared" si="118"/>
        <v>#VALUE!</v>
      </c>
      <c r="CQ115" s="125" t="e">
        <f t="shared" si="119"/>
        <v>#VALUE!</v>
      </c>
      <c r="CS115" s="125" t="e">
        <f t="shared" si="120"/>
        <v>#VALUE!</v>
      </c>
      <c r="CT115" s="125" t="e">
        <f t="shared" si="121"/>
        <v>#VALUE!</v>
      </c>
      <c r="CV115" s="125" t="e">
        <f t="shared" si="122"/>
        <v>#VALUE!</v>
      </c>
      <c r="CW115" s="125" t="e">
        <f t="shared" si="123"/>
        <v>#VALUE!</v>
      </c>
    </row>
    <row r="116" spans="13:101" s="125" customFormat="1" x14ac:dyDescent="0.35">
      <c r="M116" s="174"/>
      <c r="U116" s="175"/>
      <c r="V116" s="175" t="e">
        <f t="shared" si="110"/>
        <v>#VALUE!</v>
      </c>
      <c r="W116" s="175"/>
      <c r="X116" s="175" t="e">
        <f t="shared" si="111"/>
        <v>#VALUE!</v>
      </c>
      <c r="Y116" s="175"/>
      <c r="Z116" s="175"/>
      <c r="AD116" s="175"/>
      <c r="AE116" s="175"/>
      <c r="AF116" s="175"/>
      <c r="AG116" s="175"/>
      <c r="AH116" s="175"/>
      <c r="AI116" s="175"/>
      <c r="AJ116" s="175"/>
      <c r="AK116" s="175"/>
      <c r="AV116" s="175"/>
      <c r="AW116" s="175" t="e">
        <f t="shared" si="112"/>
        <v>#VALUE!</v>
      </c>
      <c r="AX116" s="175"/>
      <c r="AY116" s="175" t="e">
        <f t="shared" si="113"/>
        <v>#VALUE!</v>
      </c>
      <c r="AZ116" s="175"/>
      <c r="BA116" s="175"/>
      <c r="BE116" s="175"/>
      <c r="BF116" s="175"/>
      <c r="BG116" s="175"/>
      <c r="BH116" s="175"/>
      <c r="BI116" s="175"/>
      <c r="BJ116" s="175"/>
      <c r="BK116" s="175"/>
      <c r="BL116" s="175"/>
      <c r="BV116" s="175"/>
      <c r="BW116" s="175"/>
      <c r="BY116" s="175"/>
      <c r="BZ116" s="175"/>
      <c r="CC116" s="175"/>
      <c r="CF116" s="175"/>
      <c r="CJ116" s="125" t="e">
        <f t="shared" si="114"/>
        <v>#VALUE!</v>
      </c>
      <c r="CK116" s="125" t="e">
        <f t="shared" si="115"/>
        <v>#VALUE!</v>
      </c>
      <c r="CL116" s="175"/>
      <c r="CM116" s="125" t="e">
        <f t="shared" si="116"/>
        <v>#VALUE!</v>
      </c>
      <c r="CN116" s="125" t="e">
        <f t="shared" si="117"/>
        <v>#VALUE!</v>
      </c>
      <c r="CO116" s="175"/>
      <c r="CP116" s="125" t="e">
        <f t="shared" si="118"/>
        <v>#VALUE!</v>
      </c>
      <c r="CQ116" s="125" t="e">
        <f t="shared" si="119"/>
        <v>#VALUE!</v>
      </c>
      <c r="CS116" s="125" t="e">
        <f t="shared" si="120"/>
        <v>#VALUE!</v>
      </c>
      <c r="CT116" s="125" t="e">
        <f t="shared" si="121"/>
        <v>#VALUE!</v>
      </c>
      <c r="CV116" s="125" t="e">
        <f t="shared" si="122"/>
        <v>#VALUE!</v>
      </c>
      <c r="CW116" s="125" t="e">
        <f t="shared" si="123"/>
        <v>#VALUE!</v>
      </c>
    </row>
    <row r="117" spans="13:101" s="125" customFormat="1" x14ac:dyDescent="0.35">
      <c r="M117" s="174"/>
      <c r="U117" s="175"/>
      <c r="V117" s="175" t="e">
        <f t="shared" si="110"/>
        <v>#VALUE!</v>
      </c>
      <c r="W117" s="175"/>
      <c r="X117" s="175" t="e">
        <f t="shared" si="111"/>
        <v>#VALUE!</v>
      </c>
      <c r="Y117" s="175"/>
      <c r="Z117" s="175"/>
      <c r="AD117" s="175"/>
      <c r="AE117" s="175"/>
      <c r="AF117" s="175"/>
      <c r="AG117" s="175"/>
      <c r="AH117" s="175"/>
      <c r="AI117" s="175"/>
      <c r="AJ117" s="175"/>
      <c r="AK117" s="175"/>
      <c r="AV117" s="175"/>
      <c r="AW117" s="175" t="e">
        <f t="shared" si="112"/>
        <v>#VALUE!</v>
      </c>
      <c r="AX117" s="175"/>
      <c r="AY117" s="175" t="e">
        <f t="shared" si="113"/>
        <v>#VALUE!</v>
      </c>
      <c r="AZ117" s="175"/>
      <c r="BA117" s="175"/>
      <c r="BE117" s="175"/>
      <c r="BF117" s="175"/>
      <c r="BG117" s="175"/>
      <c r="BH117" s="175"/>
      <c r="BI117" s="175"/>
      <c r="BJ117" s="175"/>
      <c r="BK117" s="175"/>
      <c r="BL117" s="175"/>
      <c r="BV117" s="175"/>
      <c r="BW117" s="175"/>
      <c r="BY117" s="175"/>
      <c r="BZ117" s="175"/>
      <c r="CC117" s="175"/>
      <c r="CF117" s="175"/>
      <c r="CJ117" s="125" t="e">
        <f t="shared" si="114"/>
        <v>#VALUE!</v>
      </c>
      <c r="CK117" s="125" t="e">
        <f t="shared" si="115"/>
        <v>#VALUE!</v>
      </c>
      <c r="CL117" s="175"/>
      <c r="CM117" s="125" t="e">
        <f t="shared" si="116"/>
        <v>#VALUE!</v>
      </c>
      <c r="CN117" s="125" t="e">
        <f t="shared" si="117"/>
        <v>#VALUE!</v>
      </c>
      <c r="CO117" s="175"/>
      <c r="CP117" s="125" t="e">
        <f t="shared" si="118"/>
        <v>#VALUE!</v>
      </c>
      <c r="CQ117" s="125" t="e">
        <f t="shared" si="119"/>
        <v>#VALUE!</v>
      </c>
      <c r="CS117" s="125" t="e">
        <f t="shared" si="120"/>
        <v>#VALUE!</v>
      </c>
      <c r="CT117" s="125" t="e">
        <f t="shared" si="121"/>
        <v>#VALUE!</v>
      </c>
      <c r="CV117" s="125" t="e">
        <f t="shared" si="122"/>
        <v>#VALUE!</v>
      </c>
      <c r="CW117" s="125" t="e">
        <f t="shared" si="123"/>
        <v>#VALUE!</v>
      </c>
    </row>
    <row r="118" spans="13:101" s="125" customFormat="1" x14ac:dyDescent="0.35">
      <c r="M118" s="174"/>
      <c r="U118" s="175"/>
      <c r="V118" s="175" t="e">
        <f t="shared" si="110"/>
        <v>#VALUE!</v>
      </c>
      <c r="W118" s="175"/>
      <c r="X118" s="175" t="e">
        <f t="shared" si="111"/>
        <v>#VALUE!</v>
      </c>
      <c r="Y118" s="175"/>
      <c r="Z118" s="175"/>
      <c r="AD118" s="175"/>
      <c r="AE118" s="175"/>
      <c r="AF118" s="175"/>
      <c r="AG118" s="175"/>
      <c r="AH118" s="175"/>
      <c r="AI118" s="175"/>
      <c r="AJ118" s="175"/>
      <c r="AK118" s="175"/>
      <c r="AV118" s="175"/>
      <c r="AW118" s="175" t="e">
        <f t="shared" si="112"/>
        <v>#VALUE!</v>
      </c>
      <c r="AX118" s="175"/>
      <c r="AY118" s="175" t="e">
        <f t="shared" si="113"/>
        <v>#VALUE!</v>
      </c>
      <c r="AZ118" s="175"/>
      <c r="BA118" s="175"/>
      <c r="BE118" s="175"/>
      <c r="BF118" s="175"/>
      <c r="BG118" s="175"/>
      <c r="BH118" s="175"/>
      <c r="BI118" s="175"/>
      <c r="BJ118" s="175"/>
      <c r="BK118" s="175"/>
      <c r="BL118" s="175"/>
      <c r="BV118" s="175"/>
      <c r="BW118" s="175"/>
      <c r="BY118" s="175"/>
      <c r="BZ118" s="175"/>
      <c r="CC118" s="175"/>
      <c r="CF118" s="175"/>
      <c r="CJ118" s="125" t="e">
        <f t="shared" si="114"/>
        <v>#VALUE!</v>
      </c>
      <c r="CK118" s="125" t="e">
        <f t="shared" si="115"/>
        <v>#VALUE!</v>
      </c>
      <c r="CL118" s="175"/>
      <c r="CM118" s="125" t="e">
        <f t="shared" si="116"/>
        <v>#VALUE!</v>
      </c>
      <c r="CN118" s="125" t="e">
        <f t="shared" si="117"/>
        <v>#VALUE!</v>
      </c>
      <c r="CO118" s="175"/>
      <c r="CP118" s="125" t="e">
        <f t="shared" si="118"/>
        <v>#VALUE!</v>
      </c>
      <c r="CQ118" s="125" t="e">
        <f t="shared" si="119"/>
        <v>#VALUE!</v>
      </c>
      <c r="CS118" s="125" t="e">
        <f t="shared" si="120"/>
        <v>#VALUE!</v>
      </c>
      <c r="CT118" s="125" t="e">
        <f t="shared" si="121"/>
        <v>#VALUE!</v>
      </c>
      <c r="CV118" s="125" t="e">
        <f t="shared" si="122"/>
        <v>#VALUE!</v>
      </c>
      <c r="CW118" s="125" t="e">
        <f t="shared" si="123"/>
        <v>#VALUE!</v>
      </c>
    </row>
    <row r="119" spans="13:101" s="125" customFormat="1" x14ac:dyDescent="0.35">
      <c r="M119" s="174"/>
      <c r="U119" s="175"/>
      <c r="V119" s="175" t="e">
        <f t="shared" si="110"/>
        <v>#VALUE!</v>
      </c>
      <c r="W119" s="175"/>
      <c r="X119" s="175" t="e">
        <f t="shared" si="111"/>
        <v>#VALUE!</v>
      </c>
      <c r="Y119" s="175"/>
      <c r="Z119" s="175"/>
      <c r="AD119" s="175"/>
      <c r="AE119" s="175"/>
      <c r="AF119" s="175"/>
      <c r="AG119" s="175"/>
      <c r="AH119" s="175"/>
      <c r="AI119" s="175"/>
      <c r="AJ119" s="175"/>
      <c r="AK119" s="175"/>
      <c r="AV119" s="175"/>
      <c r="AW119" s="175" t="e">
        <f t="shared" si="112"/>
        <v>#VALUE!</v>
      </c>
      <c r="AX119" s="175"/>
      <c r="AY119" s="175" t="e">
        <f t="shared" si="113"/>
        <v>#VALUE!</v>
      </c>
      <c r="AZ119" s="175"/>
      <c r="BA119" s="175"/>
      <c r="BE119" s="175"/>
      <c r="BF119" s="175"/>
      <c r="BG119" s="175"/>
      <c r="BH119" s="175"/>
      <c r="BI119" s="175"/>
      <c r="BJ119" s="175"/>
      <c r="BK119" s="175"/>
      <c r="BL119" s="175"/>
      <c r="BV119" s="175"/>
      <c r="BW119" s="175"/>
      <c r="BY119" s="175"/>
      <c r="BZ119" s="175"/>
      <c r="CC119" s="175"/>
      <c r="CF119" s="175"/>
      <c r="CJ119" s="125" t="e">
        <f t="shared" si="114"/>
        <v>#VALUE!</v>
      </c>
      <c r="CK119" s="125" t="e">
        <f t="shared" si="115"/>
        <v>#VALUE!</v>
      </c>
      <c r="CL119" s="175"/>
      <c r="CM119" s="125" t="e">
        <f t="shared" si="116"/>
        <v>#VALUE!</v>
      </c>
      <c r="CN119" s="125" t="e">
        <f t="shared" si="117"/>
        <v>#VALUE!</v>
      </c>
      <c r="CO119" s="175"/>
      <c r="CP119" s="125" t="e">
        <f t="shared" si="118"/>
        <v>#VALUE!</v>
      </c>
      <c r="CQ119" s="125" t="e">
        <f t="shared" si="119"/>
        <v>#VALUE!</v>
      </c>
      <c r="CS119" s="125" t="e">
        <f t="shared" si="120"/>
        <v>#VALUE!</v>
      </c>
      <c r="CT119" s="125" t="e">
        <f t="shared" si="121"/>
        <v>#VALUE!</v>
      </c>
      <c r="CV119" s="125" t="e">
        <f t="shared" si="122"/>
        <v>#VALUE!</v>
      </c>
      <c r="CW119" s="125" t="e">
        <f t="shared" si="123"/>
        <v>#VALUE!</v>
      </c>
    </row>
    <row r="120" spans="13:101" s="125" customFormat="1" x14ac:dyDescent="0.35">
      <c r="M120" s="174"/>
      <c r="U120" s="175"/>
      <c r="V120" s="175" t="e">
        <f t="shared" si="110"/>
        <v>#VALUE!</v>
      </c>
      <c r="W120" s="175"/>
      <c r="X120" s="175" t="e">
        <f t="shared" si="111"/>
        <v>#VALUE!</v>
      </c>
      <c r="Y120" s="175"/>
      <c r="Z120" s="175"/>
      <c r="AD120" s="175"/>
      <c r="AE120" s="175"/>
      <c r="AF120" s="175"/>
      <c r="AG120" s="175"/>
      <c r="AH120" s="175"/>
      <c r="AI120" s="175"/>
      <c r="AJ120" s="175"/>
      <c r="AK120" s="175"/>
      <c r="AV120" s="175"/>
      <c r="AW120" s="175" t="e">
        <f t="shared" si="112"/>
        <v>#VALUE!</v>
      </c>
      <c r="AX120" s="175"/>
      <c r="AY120" s="175" t="e">
        <f t="shared" si="113"/>
        <v>#VALUE!</v>
      </c>
      <c r="AZ120" s="175"/>
      <c r="BA120" s="175"/>
      <c r="BE120" s="175"/>
      <c r="BF120" s="175"/>
      <c r="BG120" s="175"/>
      <c r="BH120" s="175"/>
      <c r="BI120" s="175"/>
      <c r="BJ120" s="175"/>
      <c r="BK120" s="175"/>
      <c r="BL120" s="175"/>
      <c r="BV120" s="175"/>
      <c r="BW120" s="175"/>
      <c r="BY120" s="175"/>
      <c r="BZ120" s="175"/>
      <c r="CC120" s="175"/>
      <c r="CF120" s="175"/>
      <c r="CJ120" s="125" t="e">
        <f t="shared" si="114"/>
        <v>#VALUE!</v>
      </c>
      <c r="CK120" s="125" t="e">
        <f t="shared" si="115"/>
        <v>#VALUE!</v>
      </c>
      <c r="CL120" s="175"/>
      <c r="CM120" s="125" t="e">
        <f t="shared" si="116"/>
        <v>#VALUE!</v>
      </c>
      <c r="CN120" s="125" t="e">
        <f t="shared" si="117"/>
        <v>#VALUE!</v>
      </c>
      <c r="CO120" s="175"/>
      <c r="CP120" s="125" t="e">
        <f t="shared" si="118"/>
        <v>#VALUE!</v>
      </c>
      <c r="CQ120" s="125" t="e">
        <f t="shared" si="119"/>
        <v>#VALUE!</v>
      </c>
      <c r="CS120" s="125" t="e">
        <f t="shared" si="120"/>
        <v>#VALUE!</v>
      </c>
      <c r="CT120" s="125" t="e">
        <f t="shared" si="121"/>
        <v>#VALUE!</v>
      </c>
      <c r="CV120" s="125" t="e">
        <f t="shared" si="122"/>
        <v>#VALUE!</v>
      </c>
      <c r="CW120" s="125" t="e">
        <f t="shared" si="123"/>
        <v>#VALUE!</v>
      </c>
    </row>
    <row r="121" spans="13:101" s="125" customFormat="1" x14ac:dyDescent="0.35">
      <c r="M121" s="174"/>
      <c r="U121" s="175"/>
      <c r="V121" s="175" t="e">
        <f t="shared" si="110"/>
        <v>#VALUE!</v>
      </c>
      <c r="W121" s="175"/>
      <c r="X121" s="175" t="e">
        <f t="shared" si="111"/>
        <v>#VALUE!</v>
      </c>
      <c r="Y121" s="175"/>
      <c r="Z121" s="175"/>
      <c r="AD121" s="175"/>
      <c r="AE121" s="175"/>
      <c r="AF121" s="175"/>
      <c r="AG121" s="175"/>
      <c r="AH121" s="175"/>
      <c r="AI121" s="175"/>
      <c r="AJ121" s="175"/>
      <c r="AK121" s="175"/>
      <c r="AV121" s="175"/>
      <c r="AW121" s="175" t="e">
        <f t="shared" si="112"/>
        <v>#VALUE!</v>
      </c>
      <c r="AX121" s="175"/>
      <c r="AY121" s="175" t="e">
        <f t="shared" si="113"/>
        <v>#VALUE!</v>
      </c>
      <c r="AZ121" s="175"/>
      <c r="BA121" s="175"/>
      <c r="BE121" s="175"/>
      <c r="BF121" s="175"/>
      <c r="BG121" s="175"/>
      <c r="BH121" s="175"/>
      <c r="BI121" s="175"/>
      <c r="BJ121" s="175"/>
      <c r="BK121" s="175"/>
      <c r="BL121" s="175"/>
      <c r="BV121" s="175"/>
      <c r="BW121" s="175"/>
      <c r="BY121" s="175"/>
      <c r="BZ121" s="175"/>
      <c r="CC121" s="175"/>
      <c r="CF121" s="175"/>
      <c r="CJ121" s="125" t="e">
        <f t="shared" si="114"/>
        <v>#VALUE!</v>
      </c>
      <c r="CK121" s="125" t="e">
        <f t="shared" si="115"/>
        <v>#VALUE!</v>
      </c>
      <c r="CL121" s="175"/>
      <c r="CM121" s="125" t="e">
        <f t="shared" si="116"/>
        <v>#VALUE!</v>
      </c>
      <c r="CN121" s="125" t="e">
        <f t="shared" si="117"/>
        <v>#VALUE!</v>
      </c>
      <c r="CO121" s="175"/>
      <c r="CP121" s="125" t="e">
        <f t="shared" si="118"/>
        <v>#VALUE!</v>
      </c>
      <c r="CQ121" s="125" t="e">
        <f t="shared" si="119"/>
        <v>#VALUE!</v>
      </c>
      <c r="CS121" s="125" t="e">
        <f t="shared" si="120"/>
        <v>#VALUE!</v>
      </c>
      <c r="CT121" s="125" t="e">
        <f t="shared" si="121"/>
        <v>#VALUE!</v>
      </c>
      <c r="CV121" s="125" t="e">
        <f t="shared" si="122"/>
        <v>#VALUE!</v>
      </c>
      <c r="CW121" s="125" t="e">
        <f t="shared" si="123"/>
        <v>#VALUE!</v>
      </c>
    </row>
    <row r="122" spans="13:101" s="125" customFormat="1" x14ac:dyDescent="0.35">
      <c r="M122" s="174"/>
      <c r="U122" s="175"/>
      <c r="V122" s="175" t="e">
        <f t="shared" si="110"/>
        <v>#VALUE!</v>
      </c>
      <c r="W122" s="175"/>
      <c r="X122" s="175" t="e">
        <f t="shared" si="111"/>
        <v>#VALUE!</v>
      </c>
      <c r="Y122" s="175"/>
      <c r="Z122" s="175"/>
      <c r="AD122" s="175"/>
      <c r="AE122" s="175"/>
      <c r="AF122" s="175"/>
      <c r="AG122" s="175"/>
      <c r="AH122" s="175"/>
      <c r="AI122" s="175"/>
      <c r="AJ122" s="175"/>
      <c r="AK122" s="175"/>
      <c r="AV122" s="175"/>
      <c r="AW122" s="175" t="e">
        <f t="shared" si="112"/>
        <v>#VALUE!</v>
      </c>
      <c r="AX122" s="175"/>
      <c r="AY122" s="175" t="e">
        <f t="shared" si="113"/>
        <v>#VALUE!</v>
      </c>
      <c r="AZ122" s="175"/>
      <c r="BA122" s="175"/>
      <c r="BE122" s="175"/>
      <c r="BF122" s="175"/>
      <c r="BG122" s="175"/>
      <c r="BH122" s="175"/>
      <c r="BI122" s="175"/>
      <c r="BJ122" s="175"/>
      <c r="BK122" s="175"/>
      <c r="BL122" s="175"/>
      <c r="BV122" s="175"/>
      <c r="BW122" s="175"/>
      <c r="BY122" s="175"/>
      <c r="BZ122" s="175"/>
      <c r="CC122" s="175"/>
      <c r="CF122" s="175"/>
      <c r="CJ122" s="125" t="e">
        <f t="shared" si="114"/>
        <v>#VALUE!</v>
      </c>
      <c r="CK122" s="125" t="e">
        <f t="shared" si="115"/>
        <v>#VALUE!</v>
      </c>
      <c r="CL122" s="175"/>
      <c r="CM122" s="125" t="e">
        <f t="shared" si="116"/>
        <v>#VALUE!</v>
      </c>
      <c r="CN122" s="125" t="e">
        <f t="shared" si="117"/>
        <v>#VALUE!</v>
      </c>
      <c r="CO122" s="175"/>
      <c r="CP122" s="125" t="e">
        <f t="shared" si="118"/>
        <v>#VALUE!</v>
      </c>
      <c r="CQ122" s="125" t="e">
        <f t="shared" si="119"/>
        <v>#VALUE!</v>
      </c>
      <c r="CS122" s="125" t="e">
        <f t="shared" si="120"/>
        <v>#VALUE!</v>
      </c>
      <c r="CT122" s="125" t="e">
        <f t="shared" si="121"/>
        <v>#VALUE!</v>
      </c>
      <c r="CV122" s="125" t="e">
        <f t="shared" si="122"/>
        <v>#VALUE!</v>
      </c>
      <c r="CW122" s="125" t="e">
        <f t="shared" si="123"/>
        <v>#VALUE!</v>
      </c>
    </row>
    <row r="123" spans="13:101" s="125" customFormat="1" x14ac:dyDescent="0.35">
      <c r="M123" s="174"/>
      <c r="U123" s="175"/>
      <c r="V123" s="175" t="e">
        <f t="shared" si="110"/>
        <v>#VALUE!</v>
      </c>
      <c r="W123" s="175"/>
      <c r="X123" s="175" t="e">
        <f t="shared" si="111"/>
        <v>#VALUE!</v>
      </c>
      <c r="Y123" s="175"/>
      <c r="Z123" s="175"/>
      <c r="AD123" s="175"/>
      <c r="AE123" s="175"/>
      <c r="AF123" s="175"/>
      <c r="AG123" s="175"/>
      <c r="AH123" s="175"/>
      <c r="AI123" s="175"/>
      <c r="AJ123" s="175"/>
      <c r="AK123" s="175"/>
      <c r="AV123" s="175"/>
      <c r="AW123" s="175" t="e">
        <f t="shared" si="112"/>
        <v>#VALUE!</v>
      </c>
      <c r="AX123" s="175"/>
      <c r="AY123" s="175" t="e">
        <f t="shared" si="113"/>
        <v>#VALUE!</v>
      </c>
      <c r="AZ123" s="175"/>
      <c r="BA123" s="175"/>
      <c r="BE123" s="175"/>
      <c r="BF123" s="175"/>
      <c r="BG123" s="175"/>
      <c r="BH123" s="175"/>
      <c r="BI123" s="175"/>
      <c r="BJ123" s="175"/>
      <c r="BK123" s="175"/>
      <c r="BL123" s="175"/>
      <c r="BV123" s="175"/>
      <c r="BW123" s="175"/>
      <c r="BY123" s="175"/>
      <c r="BZ123" s="175"/>
      <c r="CC123" s="175"/>
      <c r="CF123" s="175"/>
      <c r="CJ123" s="125" t="e">
        <f t="shared" si="114"/>
        <v>#VALUE!</v>
      </c>
      <c r="CK123" s="125" t="e">
        <f t="shared" si="115"/>
        <v>#VALUE!</v>
      </c>
      <c r="CL123" s="175"/>
      <c r="CM123" s="125" t="e">
        <f t="shared" si="116"/>
        <v>#VALUE!</v>
      </c>
      <c r="CN123" s="125" t="e">
        <f t="shared" si="117"/>
        <v>#VALUE!</v>
      </c>
      <c r="CO123" s="175"/>
      <c r="CP123" s="125" t="e">
        <f t="shared" si="118"/>
        <v>#VALUE!</v>
      </c>
      <c r="CQ123" s="125" t="e">
        <f t="shared" si="119"/>
        <v>#VALUE!</v>
      </c>
      <c r="CS123" s="125" t="e">
        <f t="shared" si="120"/>
        <v>#VALUE!</v>
      </c>
      <c r="CT123" s="125" t="e">
        <f t="shared" si="121"/>
        <v>#VALUE!</v>
      </c>
      <c r="CV123" s="125" t="e">
        <f t="shared" si="122"/>
        <v>#VALUE!</v>
      </c>
      <c r="CW123" s="125" t="e">
        <f t="shared" si="123"/>
        <v>#VALUE!</v>
      </c>
    </row>
    <row r="124" spans="13:101" s="125" customFormat="1" x14ac:dyDescent="0.35">
      <c r="M124" s="174"/>
      <c r="U124" s="175"/>
      <c r="V124" s="175" t="e">
        <f t="shared" si="110"/>
        <v>#VALUE!</v>
      </c>
      <c r="W124" s="175"/>
      <c r="X124" s="175" t="e">
        <f t="shared" si="111"/>
        <v>#VALUE!</v>
      </c>
      <c r="Y124" s="175"/>
      <c r="Z124" s="175"/>
      <c r="AD124" s="175"/>
      <c r="AE124" s="175"/>
      <c r="AF124" s="175"/>
      <c r="AG124" s="175"/>
      <c r="AH124" s="175"/>
      <c r="AI124" s="175"/>
      <c r="AJ124" s="175"/>
      <c r="AK124" s="175"/>
      <c r="AV124" s="175"/>
      <c r="AW124" s="175" t="e">
        <f t="shared" si="112"/>
        <v>#VALUE!</v>
      </c>
      <c r="AX124" s="175"/>
      <c r="AY124" s="175" t="e">
        <f t="shared" si="113"/>
        <v>#VALUE!</v>
      </c>
      <c r="AZ124" s="175"/>
      <c r="BA124" s="175"/>
      <c r="BE124" s="175"/>
      <c r="BF124" s="175"/>
      <c r="BG124" s="175"/>
      <c r="BH124" s="175"/>
      <c r="BI124" s="175"/>
      <c r="BJ124" s="175"/>
      <c r="BK124" s="175"/>
      <c r="BL124" s="175"/>
      <c r="BV124" s="175"/>
      <c r="BW124" s="175"/>
      <c r="BY124" s="175"/>
      <c r="BZ124" s="175"/>
      <c r="CC124" s="175"/>
      <c r="CF124" s="175"/>
      <c r="CJ124" s="125" t="e">
        <f t="shared" si="114"/>
        <v>#VALUE!</v>
      </c>
      <c r="CK124" s="125" t="e">
        <f t="shared" si="115"/>
        <v>#VALUE!</v>
      </c>
      <c r="CL124" s="175"/>
      <c r="CM124" s="125" t="e">
        <f t="shared" si="116"/>
        <v>#VALUE!</v>
      </c>
      <c r="CN124" s="125" t="e">
        <f t="shared" si="117"/>
        <v>#VALUE!</v>
      </c>
      <c r="CO124" s="175"/>
      <c r="CP124" s="125" t="e">
        <f t="shared" si="118"/>
        <v>#VALUE!</v>
      </c>
      <c r="CQ124" s="125" t="e">
        <f t="shared" si="119"/>
        <v>#VALUE!</v>
      </c>
      <c r="CS124" s="125" t="e">
        <f t="shared" si="120"/>
        <v>#VALUE!</v>
      </c>
      <c r="CT124" s="125" t="e">
        <f t="shared" si="121"/>
        <v>#VALUE!</v>
      </c>
      <c r="CV124" s="125" t="e">
        <f t="shared" si="122"/>
        <v>#VALUE!</v>
      </c>
      <c r="CW124" s="125" t="e">
        <f t="shared" si="123"/>
        <v>#VALUE!</v>
      </c>
    </row>
    <row r="125" spans="13:101" s="125" customFormat="1" x14ac:dyDescent="0.35">
      <c r="M125" s="174"/>
      <c r="U125" s="175"/>
      <c r="V125" s="175" t="e">
        <f t="shared" si="110"/>
        <v>#VALUE!</v>
      </c>
      <c r="W125" s="175"/>
      <c r="X125" s="175" t="e">
        <f t="shared" si="111"/>
        <v>#VALUE!</v>
      </c>
      <c r="Y125" s="175"/>
      <c r="Z125" s="175"/>
      <c r="AD125" s="175"/>
      <c r="AE125" s="175"/>
      <c r="AF125" s="175"/>
      <c r="AG125" s="175"/>
      <c r="AH125" s="175"/>
      <c r="AI125" s="175"/>
      <c r="AJ125" s="175"/>
      <c r="AK125" s="175"/>
      <c r="AV125" s="175"/>
      <c r="AW125" s="175" t="e">
        <f t="shared" si="112"/>
        <v>#VALUE!</v>
      </c>
      <c r="AX125" s="175"/>
      <c r="AY125" s="175" t="e">
        <f t="shared" si="113"/>
        <v>#VALUE!</v>
      </c>
      <c r="AZ125" s="175"/>
      <c r="BA125" s="175"/>
      <c r="BE125" s="175"/>
      <c r="BF125" s="175"/>
      <c r="BG125" s="175"/>
      <c r="BH125" s="175"/>
      <c r="BI125" s="175"/>
      <c r="BJ125" s="175"/>
      <c r="BK125" s="175"/>
      <c r="BL125" s="175"/>
      <c r="BV125" s="175"/>
      <c r="BW125" s="175"/>
      <c r="BY125" s="175"/>
      <c r="BZ125" s="175"/>
      <c r="CC125" s="175"/>
      <c r="CF125" s="175"/>
      <c r="CJ125" s="125" t="e">
        <f t="shared" si="114"/>
        <v>#VALUE!</v>
      </c>
      <c r="CK125" s="125" t="e">
        <f t="shared" si="115"/>
        <v>#VALUE!</v>
      </c>
      <c r="CL125" s="175"/>
      <c r="CM125" s="125" t="e">
        <f t="shared" si="116"/>
        <v>#VALUE!</v>
      </c>
      <c r="CN125" s="125" t="e">
        <f t="shared" si="117"/>
        <v>#VALUE!</v>
      </c>
      <c r="CO125" s="175"/>
      <c r="CP125" s="125" t="e">
        <f t="shared" si="118"/>
        <v>#VALUE!</v>
      </c>
      <c r="CQ125" s="125" t="e">
        <f t="shared" si="119"/>
        <v>#VALUE!</v>
      </c>
      <c r="CS125" s="125" t="e">
        <f t="shared" si="120"/>
        <v>#VALUE!</v>
      </c>
      <c r="CT125" s="125" t="e">
        <f t="shared" si="121"/>
        <v>#VALUE!</v>
      </c>
      <c r="CV125" s="125" t="e">
        <f t="shared" si="122"/>
        <v>#VALUE!</v>
      </c>
      <c r="CW125" s="125" t="e">
        <f t="shared" si="123"/>
        <v>#VALUE!</v>
      </c>
    </row>
    <row r="126" spans="13:101" s="125" customFormat="1" x14ac:dyDescent="0.35">
      <c r="M126" s="174"/>
      <c r="U126" s="175"/>
      <c r="V126" s="175" t="e">
        <f t="shared" si="110"/>
        <v>#VALUE!</v>
      </c>
      <c r="W126" s="175"/>
      <c r="X126" s="175" t="e">
        <f t="shared" si="111"/>
        <v>#VALUE!</v>
      </c>
      <c r="Y126" s="175"/>
      <c r="Z126" s="175"/>
      <c r="AD126" s="175"/>
      <c r="AE126" s="175"/>
      <c r="AF126" s="175"/>
      <c r="AG126" s="175"/>
      <c r="AH126" s="175"/>
      <c r="AI126" s="175"/>
      <c r="AJ126" s="175"/>
      <c r="AK126" s="175"/>
      <c r="AV126" s="175"/>
      <c r="AW126" s="175" t="e">
        <f t="shared" si="112"/>
        <v>#VALUE!</v>
      </c>
      <c r="AX126" s="175"/>
      <c r="AY126" s="175" t="e">
        <f t="shared" si="113"/>
        <v>#VALUE!</v>
      </c>
      <c r="AZ126" s="175"/>
      <c r="BA126" s="175"/>
      <c r="BE126" s="175"/>
      <c r="BF126" s="175"/>
      <c r="BG126" s="175"/>
      <c r="BH126" s="175"/>
      <c r="BI126" s="175"/>
      <c r="BJ126" s="175"/>
      <c r="BK126" s="175"/>
      <c r="BL126" s="175"/>
      <c r="BV126" s="175"/>
      <c r="BW126" s="175"/>
      <c r="BY126" s="175"/>
      <c r="BZ126" s="175"/>
      <c r="CC126" s="175"/>
      <c r="CF126" s="175"/>
      <c r="CJ126" s="125" t="e">
        <f t="shared" si="114"/>
        <v>#VALUE!</v>
      </c>
      <c r="CK126" s="125" t="e">
        <f t="shared" si="115"/>
        <v>#VALUE!</v>
      </c>
      <c r="CL126" s="175"/>
      <c r="CM126" s="125" t="e">
        <f t="shared" si="116"/>
        <v>#VALUE!</v>
      </c>
      <c r="CN126" s="125" t="e">
        <f t="shared" si="117"/>
        <v>#VALUE!</v>
      </c>
      <c r="CO126" s="175"/>
      <c r="CP126" s="125" t="e">
        <f t="shared" si="118"/>
        <v>#VALUE!</v>
      </c>
      <c r="CQ126" s="125" t="e">
        <f t="shared" si="119"/>
        <v>#VALUE!</v>
      </c>
      <c r="CS126" s="125" t="e">
        <f t="shared" si="120"/>
        <v>#VALUE!</v>
      </c>
      <c r="CT126" s="125" t="e">
        <f t="shared" si="121"/>
        <v>#VALUE!</v>
      </c>
      <c r="CV126" s="125" t="e">
        <f t="shared" si="122"/>
        <v>#VALUE!</v>
      </c>
      <c r="CW126" s="125" t="e">
        <f t="shared" si="123"/>
        <v>#VALUE!</v>
      </c>
    </row>
    <row r="127" spans="13:101" s="125" customFormat="1" x14ac:dyDescent="0.35">
      <c r="M127" s="174"/>
      <c r="U127" s="175"/>
      <c r="V127" s="175" t="e">
        <f t="shared" si="110"/>
        <v>#VALUE!</v>
      </c>
      <c r="W127" s="175"/>
      <c r="X127" s="175" t="e">
        <f t="shared" si="111"/>
        <v>#VALUE!</v>
      </c>
      <c r="Y127" s="175"/>
      <c r="Z127" s="175"/>
      <c r="AD127" s="175"/>
      <c r="AE127" s="175"/>
      <c r="AF127" s="175"/>
      <c r="AG127" s="175"/>
      <c r="AH127" s="175"/>
      <c r="AI127" s="175"/>
      <c r="AJ127" s="175"/>
      <c r="AK127" s="175"/>
      <c r="AV127" s="175"/>
      <c r="AW127" s="175" t="e">
        <f t="shared" si="112"/>
        <v>#VALUE!</v>
      </c>
      <c r="AX127" s="175"/>
      <c r="AY127" s="175" t="e">
        <f t="shared" si="113"/>
        <v>#VALUE!</v>
      </c>
      <c r="AZ127" s="175"/>
      <c r="BA127" s="175"/>
      <c r="BE127" s="175"/>
      <c r="BF127" s="175"/>
      <c r="BG127" s="175"/>
      <c r="BH127" s="175"/>
      <c r="BI127" s="175"/>
      <c r="BJ127" s="175"/>
      <c r="BK127" s="175"/>
      <c r="BL127" s="175"/>
      <c r="BV127" s="175"/>
      <c r="BW127" s="175"/>
      <c r="BY127" s="175"/>
      <c r="BZ127" s="175"/>
      <c r="CC127" s="175"/>
      <c r="CF127" s="175"/>
      <c r="CJ127" s="125" t="e">
        <f t="shared" si="114"/>
        <v>#VALUE!</v>
      </c>
      <c r="CK127" s="125" t="e">
        <f t="shared" si="115"/>
        <v>#VALUE!</v>
      </c>
      <c r="CL127" s="175"/>
      <c r="CM127" s="125" t="e">
        <f t="shared" si="116"/>
        <v>#VALUE!</v>
      </c>
      <c r="CN127" s="125" t="e">
        <f t="shared" si="117"/>
        <v>#VALUE!</v>
      </c>
      <c r="CO127" s="175"/>
      <c r="CP127" s="125" t="e">
        <f t="shared" si="118"/>
        <v>#VALUE!</v>
      </c>
      <c r="CQ127" s="125" t="e">
        <f t="shared" si="119"/>
        <v>#VALUE!</v>
      </c>
      <c r="CS127" s="125" t="e">
        <f t="shared" si="120"/>
        <v>#VALUE!</v>
      </c>
      <c r="CT127" s="125" t="e">
        <f t="shared" si="121"/>
        <v>#VALUE!</v>
      </c>
      <c r="CV127" s="125" t="e">
        <f t="shared" si="122"/>
        <v>#VALUE!</v>
      </c>
      <c r="CW127" s="125" t="e">
        <f t="shared" si="123"/>
        <v>#VALUE!</v>
      </c>
    </row>
    <row r="128" spans="13:101" s="125" customFormat="1" x14ac:dyDescent="0.35">
      <c r="M128" s="174"/>
      <c r="U128" s="175"/>
      <c r="V128" s="175" t="e">
        <f t="shared" si="110"/>
        <v>#VALUE!</v>
      </c>
      <c r="W128" s="175"/>
      <c r="X128" s="175" t="e">
        <f t="shared" si="111"/>
        <v>#VALUE!</v>
      </c>
      <c r="Y128" s="175"/>
      <c r="Z128" s="175"/>
      <c r="AD128" s="175"/>
      <c r="AE128" s="175"/>
      <c r="AF128" s="175"/>
      <c r="AG128" s="175"/>
      <c r="AH128" s="175"/>
      <c r="AI128" s="175"/>
      <c r="AJ128" s="175"/>
      <c r="AK128" s="175"/>
      <c r="AV128" s="175"/>
      <c r="AW128" s="175" t="e">
        <f t="shared" si="112"/>
        <v>#VALUE!</v>
      </c>
      <c r="AX128" s="175"/>
      <c r="AY128" s="175" t="e">
        <f t="shared" si="113"/>
        <v>#VALUE!</v>
      </c>
      <c r="AZ128" s="175"/>
      <c r="BA128" s="175"/>
      <c r="BE128" s="175"/>
      <c r="BF128" s="175"/>
      <c r="BG128" s="175"/>
      <c r="BH128" s="175"/>
      <c r="BI128" s="175"/>
      <c r="BJ128" s="175"/>
      <c r="BK128" s="175"/>
      <c r="BL128" s="175"/>
      <c r="BV128" s="175"/>
      <c r="BW128" s="175"/>
      <c r="BY128" s="175"/>
      <c r="BZ128" s="175"/>
      <c r="CC128" s="175"/>
      <c r="CF128" s="175"/>
      <c r="CJ128" s="125" t="e">
        <f t="shared" si="114"/>
        <v>#VALUE!</v>
      </c>
      <c r="CK128" s="125" t="e">
        <f t="shared" si="115"/>
        <v>#VALUE!</v>
      </c>
      <c r="CL128" s="175"/>
      <c r="CM128" s="125" t="e">
        <f t="shared" si="116"/>
        <v>#VALUE!</v>
      </c>
      <c r="CN128" s="125" t="e">
        <f t="shared" si="117"/>
        <v>#VALUE!</v>
      </c>
      <c r="CO128" s="175"/>
      <c r="CP128" s="125" t="e">
        <f t="shared" si="118"/>
        <v>#VALUE!</v>
      </c>
      <c r="CQ128" s="125" t="e">
        <f t="shared" si="119"/>
        <v>#VALUE!</v>
      </c>
      <c r="CS128" s="125" t="e">
        <f t="shared" si="120"/>
        <v>#VALUE!</v>
      </c>
      <c r="CT128" s="125" t="e">
        <f t="shared" si="121"/>
        <v>#VALUE!</v>
      </c>
      <c r="CV128" s="125" t="e">
        <f t="shared" si="122"/>
        <v>#VALUE!</v>
      </c>
      <c r="CW128" s="125" t="e">
        <f t="shared" si="123"/>
        <v>#VALUE!</v>
      </c>
    </row>
    <row r="129" spans="13:101" s="125" customFormat="1" x14ac:dyDescent="0.35">
      <c r="M129" s="174"/>
      <c r="U129" s="175"/>
      <c r="V129" s="175" t="e">
        <f t="shared" si="110"/>
        <v>#VALUE!</v>
      </c>
      <c r="W129" s="175"/>
      <c r="X129" s="175" t="e">
        <f t="shared" si="111"/>
        <v>#VALUE!</v>
      </c>
      <c r="Y129" s="175"/>
      <c r="Z129" s="175"/>
      <c r="AD129" s="175"/>
      <c r="AE129" s="175"/>
      <c r="AF129" s="175"/>
      <c r="AG129" s="175"/>
      <c r="AH129" s="175"/>
      <c r="AI129" s="175"/>
      <c r="AJ129" s="175"/>
      <c r="AK129" s="175"/>
      <c r="AV129" s="175"/>
      <c r="AW129" s="175" t="e">
        <f t="shared" si="112"/>
        <v>#VALUE!</v>
      </c>
      <c r="AX129" s="175"/>
      <c r="AY129" s="175" t="e">
        <f t="shared" si="113"/>
        <v>#VALUE!</v>
      </c>
      <c r="AZ129" s="175"/>
      <c r="BA129" s="175"/>
      <c r="BE129" s="175"/>
      <c r="BF129" s="175"/>
      <c r="BG129" s="175"/>
      <c r="BH129" s="175"/>
      <c r="BI129" s="175"/>
      <c r="BJ129" s="175"/>
      <c r="BK129" s="175"/>
      <c r="BL129" s="175"/>
      <c r="BV129" s="175"/>
      <c r="BW129" s="175"/>
      <c r="BY129" s="175"/>
      <c r="BZ129" s="175"/>
      <c r="CC129" s="175"/>
      <c r="CF129" s="175"/>
      <c r="CJ129" s="125" t="e">
        <f t="shared" si="114"/>
        <v>#VALUE!</v>
      </c>
      <c r="CK129" s="125" t="e">
        <f t="shared" si="115"/>
        <v>#VALUE!</v>
      </c>
      <c r="CL129" s="175"/>
      <c r="CM129" s="125" t="e">
        <f t="shared" si="116"/>
        <v>#VALUE!</v>
      </c>
      <c r="CN129" s="125" t="e">
        <f t="shared" si="117"/>
        <v>#VALUE!</v>
      </c>
      <c r="CO129" s="175"/>
      <c r="CP129" s="125" t="e">
        <f t="shared" si="118"/>
        <v>#VALUE!</v>
      </c>
      <c r="CQ129" s="125" t="e">
        <f t="shared" si="119"/>
        <v>#VALUE!</v>
      </c>
      <c r="CS129" s="125" t="e">
        <f t="shared" si="120"/>
        <v>#VALUE!</v>
      </c>
      <c r="CT129" s="125" t="e">
        <f t="shared" si="121"/>
        <v>#VALUE!</v>
      </c>
      <c r="CV129" s="125" t="e">
        <f t="shared" si="122"/>
        <v>#VALUE!</v>
      </c>
      <c r="CW129" s="125" t="e">
        <f t="shared" si="123"/>
        <v>#VALUE!</v>
      </c>
    </row>
    <row r="130" spans="13:101" s="125" customFormat="1" x14ac:dyDescent="0.35">
      <c r="M130" s="174"/>
      <c r="U130" s="175"/>
      <c r="V130" s="175" t="e">
        <f t="shared" si="110"/>
        <v>#VALUE!</v>
      </c>
      <c r="W130" s="175"/>
      <c r="X130" s="175" t="e">
        <f t="shared" si="111"/>
        <v>#VALUE!</v>
      </c>
      <c r="Y130" s="175"/>
      <c r="Z130" s="175"/>
      <c r="AD130" s="175"/>
      <c r="AE130" s="175"/>
      <c r="AF130" s="175"/>
      <c r="AG130" s="175"/>
      <c r="AH130" s="175"/>
      <c r="AI130" s="175"/>
      <c r="AJ130" s="175"/>
      <c r="AK130" s="175"/>
      <c r="AV130" s="175"/>
      <c r="AW130" s="175" t="e">
        <f t="shared" si="112"/>
        <v>#VALUE!</v>
      </c>
      <c r="AX130" s="175"/>
      <c r="AY130" s="175" t="e">
        <f t="shared" si="113"/>
        <v>#VALUE!</v>
      </c>
      <c r="AZ130" s="175"/>
      <c r="BA130" s="175"/>
      <c r="BE130" s="175"/>
      <c r="BF130" s="175"/>
      <c r="BG130" s="175"/>
      <c r="BH130" s="175"/>
      <c r="BI130" s="175"/>
      <c r="BJ130" s="175"/>
      <c r="BK130" s="175"/>
      <c r="BL130" s="175"/>
      <c r="BV130" s="175"/>
      <c r="BW130" s="175"/>
      <c r="BY130" s="175"/>
      <c r="BZ130" s="175"/>
      <c r="CC130" s="175"/>
      <c r="CF130" s="175"/>
      <c r="CJ130" s="125" t="e">
        <f t="shared" si="114"/>
        <v>#VALUE!</v>
      </c>
      <c r="CK130" s="125" t="e">
        <f t="shared" si="115"/>
        <v>#VALUE!</v>
      </c>
      <c r="CL130" s="175"/>
      <c r="CM130" s="125" t="e">
        <f t="shared" si="116"/>
        <v>#VALUE!</v>
      </c>
      <c r="CN130" s="125" t="e">
        <f t="shared" si="117"/>
        <v>#VALUE!</v>
      </c>
      <c r="CO130" s="175"/>
      <c r="CP130" s="125" t="e">
        <f t="shared" si="118"/>
        <v>#VALUE!</v>
      </c>
      <c r="CQ130" s="125" t="e">
        <f t="shared" si="119"/>
        <v>#VALUE!</v>
      </c>
      <c r="CS130" s="125" t="e">
        <f t="shared" si="120"/>
        <v>#VALUE!</v>
      </c>
      <c r="CT130" s="125" t="e">
        <f t="shared" si="121"/>
        <v>#VALUE!</v>
      </c>
      <c r="CV130" s="125" t="e">
        <f t="shared" si="122"/>
        <v>#VALUE!</v>
      </c>
      <c r="CW130" s="125" t="e">
        <f t="shared" si="123"/>
        <v>#VALUE!</v>
      </c>
    </row>
    <row r="131" spans="13:101" s="125" customFormat="1" x14ac:dyDescent="0.35">
      <c r="M131" s="174"/>
      <c r="U131" s="175"/>
      <c r="V131" s="175" t="e">
        <f t="shared" si="110"/>
        <v>#VALUE!</v>
      </c>
      <c r="W131" s="175"/>
      <c r="X131" s="175" t="e">
        <f t="shared" si="111"/>
        <v>#VALUE!</v>
      </c>
      <c r="Y131" s="175"/>
      <c r="Z131" s="175"/>
      <c r="AD131" s="175"/>
      <c r="AE131" s="175"/>
      <c r="AF131" s="175"/>
      <c r="AG131" s="175"/>
      <c r="AH131" s="175"/>
      <c r="AI131" s="175"/>
      <c r="AJ131" s="175"/>
      <c r="AK131" s="175"/>
      <c r="AV131" s="175"/>
      <c r="AW131" s="175" t="e">
        <f t="shared" si="112"/>
        <v>#VALUE!</v>
      </c>
      <c r="AX131" s="175"/>
      <c r="AY131" s="175" t="e">
        <f t="shared" si="113"/>
        <v>#VALUE!</v>
      </c>
      <c r="AZ131" s="175"/>
      <c r="BA131" s="175"/>
      <c r="BE131" s="175"/>
      <c r="BF131" s="175"/>
      <c r="BG131" s="175"/>
      <c r="BH131" s="175"/>
      <c r="BI131" s="175"/>
      <c r="BJ131" s="175"/>
      <c r="BK131" s="175"/>
      <c r="BL131" s="175"/>
      <c r="BV131" s="175"/>
      <c r="BW131" s="175"/>
      <c r="BY131" s="175"/>
      <c r="BZ131" s="175"/>
      <c r="CC131" s="175"/>
      <c r="CF131" s="175"/>
      <c r="CJ131" s="125" t="e">
        <f t="shared" si="114"/>
        <v>#VALUE!</v>
      </c>
      <c r="CK131" s="125" t="e">
        <f t="shared" si="115"/>
        <v>#VALUE!</v>
      </c>
      <c r="CL131" s="175"/>
      <c r="CM131" s="125" t="e">
        <f t="shared" si="116"/>
        <v>#VALUE!</v>
      </c>
      <c r="CN131" s="125" t="e">
        <f t="shared" si="117"/>
        <v>#VALUE!</v>
      </c>
      <c r="CO131" s="175"/>
      <c r="CP131" s="125" t="e">
        <f t="shared" si="118"/>
        <v>#VALUE!</v>
      </c>
      <c r="CQ131" s="125" t="e">
        <f t="shared" si="119"/>
        <v>#VALUE!</v>
      </c>
      <c r="CS131" s="125" t="e">
        <f t="shared" si="120"/>
        <v>#VALUE!</v>
      </c>
      <c r="CT131" s="125" t="e">
        <f t="shared" si="121"/>
        <v>#VALUE!</v>
      </c>
      <c r="CV131" s="125" t="e">
        <f t="shared" si="122"/>
        <v>#VALUE!</v>
      </c>
      <c r="CW131" s="125" t="e">
        <f t="shared" si="123"/>
        <v>#VALUE!</v>
      </c>
    </row>
    <row r="132" spans="13:101" s="125" customFormat="1" x14ac:dyDescent="0.35">
      <c r="M132" s="174"/>
      <c r="U132" s="175"/>
      <c r="V132" s="175" t="e">
        <f t="shared" si="110"/>
        <v>#VALUE!</v>
      </c>
      <c r="W132" s="175"/>
      <c r="X132" s="175" t="e">
        <f t="shared" si="111"/>
        <v>#VALUE!</v>
      </c>
      <c r="Y132" s="175"/>
      <c r="Z132" s="175"/>
      <c r="AD132" s="175"/>
      <c r="AE132" s="175"/>
      <c r="AF132" s="175"/>
      <c r="AG132" s="175"/>
      <c r="AH132" s="175"/>
      <c r="AI132" s="175"/>
      <c r="AJ132" s="175"/>
      <c r="AK132" s="175"/>
      <c r="AV132" s="175"/>
      <c r="AW132" s="175" t="e">
        <f t="shared" si="112"/>
        <v>#VALUE!</v>
      </c>
      <c r="AX132" s="175"/>
      <c r="AY132" s="175" t="e">
        <f t="shared" si="113"/>
        <v>#VALUE!</v>
      </c>
      <c r="AZ132" s="175"/>
      <c r="BA132" s="175"/>
      <c r="BE132" s="175"/>
      <c r="BF132" s="175"/>
      <c r="BG132" s="175"/>
      <c r="BH132" s="175"/>
      <c r="BI132" s="175"/>
      <c r="BJ132" s="175"/>
      <c r="BK132" s="175"/>
      <c r="BL132" s="175"/>
      <c r="BV132" s="175"/>
      <c r="BW132" s="175"/>
      <c r="BY132" s="175"/>
      <c r="BZ132" s="175"/>
      <c r="CC132" s="175"/>
      <c r="CF132" s="175"/>
      <c r="CJ132" s="125" t="e">
        <f t="shared" si="114"/>
        <v>#VALUE!</v>
      </c>
      <c r="CK132" s="125" t="e">
        <f t="shared" si="115"/>
        <v>#VALUE!</v>
      </c>
      <c r="CL132" s="175"/>
      <c r="CM132" s="125" t="e">
        <f t="shared" si="116"/>
        <v>#VALUE!</v>
      </c>
      <c r="CN132" s="125" t="e">
        <f t="shared" si="117"/>
        <v>#VALUE!</v>
      </c>
      <c r="CO132" s="175"/>
      <c r="CP132" s="125" t="e">
        <f t="shared" si="118"/>
        <v>#VALUE!</v>
      </c>
      <c r="CQ132" s="125" t="e">
        <f t="shared" si="119"/>
        <v>#VALUE!</v>
      </c>
      <c r="CS132" s="125" t="e">
        <f t="shared" si="120"/>
        <v>#VALUE!</v>
      </c>
      <c r="CT132" s="125" t="e">
        <f t="shared" si="121"/>
        <v>#VALUE!</v>
      </c>
      <c r="CV132" s="125" t="e">
        <f t="shared" si="122"/>
        <v>#VALUE!</v>
      </c>
      <c r="CW132" s="125" t="e">
        <f t="shared" si="123"/>
        <v>#VALUE!</v>
      </c>
    </row>
    <row r="133" spans="13:101" s="125" customFormat="1" x14ac:dyDescent="0.35">
      <c r="M133" s="174"/>
      <c r="U133" s="175"/>
      <c r="V133" s="175" t="e">
        <f t="shared" si="110"/>
        <v>#VALUE!</v>
      </c>
      <c r="W133" s="175"/>
      <c r="X133" s="175" t="e">
        <f t="shared" si="111"/>
        <v>#VALUE!</v>
      </c>
      <c r="Y133" s="175"/>
      <c r="Z133" s="175"/>
      <c r="AD133" s="175"/>
      <c r="AE133" s="175"/>
      <c r="AF133" s="175"/>
      <c r="AG133" s="175"/>
      <c r="AH133" s="175"/>
      <c r="AI133" s="175"/>
      <c r="AJ133" s="175"/>
      <c r="AK133" s="175"/>
      <c r="AV133" s="175"/>
      <c r="AW133" s="175" t="e">
        <f t="shared" si="112"/>
        <v>#VALUE!</v>
      </c>
      <c r="AX133" s="175"/>
      <c r="AY133" s="175" t="e">
        <f t="shared" si="113"/>
        <v>#VALUE!</v>
      </c>
      <c r="AZ133" s="175"/>
      <c r="BA133" s="175"/>
      <c r="BE133" s="175"/>
      <c r="BF133" s="175"/>
      <c r="BG133" s="175"/>
      <c r="BH133" s="175"/>
      <c r="BI133" s="175"/>
      <c r="BJ133" s="175"/>
      <c r="BK133" s="175"/>
      <c r="BL133" s="175"/>
      <c r="BV133" s="175"/>
      <c r="BW133" s="175"/>
      <c r="BY133" s="175"/>
      <c r="BZ133" s="175"/>
      <c r="CC133" s="175"/>
      <c r="CF133" s="175"/>
      <c r="CJ133" s="125" t="e">
        <f t="shared" si="114"/>
        <v>#VALUE!</v>
      </c>
      <c r="CK133" s="125" t="e">
        <f t="shared" si="115"/>
        <v>#VALUE!</v>
      </c>
      <c r="CL133" s="175"/>
      <c r="CM133" s="125" t="e">
        <f t="shared" si="116"/>
        <v>#VALUE!</v>
      </c>
      <c r="CN133" s="125" t="e">
        <f t="shared" si="117"/>
        <v>#VALUE!</v>
      </c>
      <c r="CO133" s="175"/>
      <c r="CP133" s="125" t="e">
        <f t="shared" si="118"/>
        <v>#VALUE!</v>
      </c>
      <c r="CQ133" s="125" t="e">
        <f t="shared" si="119"/>
        <v>#VALUE!</v>
      </c>
      <c r="CS133" s="125" t="e">
        <f t="shared" si="120"/>
        <v>#VALUE!</v>
      </c>
      <c r="CT133" s="125" t="e">
        <f t="shared" si="121"/>
        <v>#VALUE!</v>
      </c>
      <c r="CV133" s="125" t="e">
        <f t="shared" si="122"/>
        <v>#VALUE!</v>
      </c>
      <c r="CW133" s="125" t="e">
        <f t="shared" si="123"/>
        <v>#VALUE!</v>
      </c>
    </row>
    <row r="134" spans="13:101" s="125" customFormat="1" x14ac:dyDescent="0.35">
      <c r="M134" s="174"/>
      <c r="U134" s="175"/>
      <c r="V134" s="175" t="e">
        <f t="shared" si="110"/>
        <v>#VALUE!</v>
      </c>
      <c r="W134" s="175"/>
      <c r="X134" s="175" t="e">
        <f t="shared" si="111"/>
        <v>#VALUE!</v>
      </c>
      <c r="Y134" s="175"/>
      <c r="Z134" s="175"/>
      <c r="AD134" s="175"/>
      <c r="AE134" s="175"/>
      <c r="AF134" s="175"/>
      <c r="AG134" s="175"/>
      <c r="AH134" s="175"/>
      <c r="AI134" s="175"/>
      <c r="AJ134" s="175"/>
      <c r="AK134" s="175"/>
      <c r="AV134" s="175"/>
      <c r="AW134" s="175" t="e">
        <f t="shared" si="112"/>
        <v>#VALUE!</v>
      </c>
      <c r="AX134" s="175"/>
      <c r="AY134" s="175" t="e">
        <f t="shared" si="113"/>
        <v>#VALUE!</v>
      </c>
      <c r="AZ134" s="175"/>
      <c r="BA134" s="175"/>
      <c r="BE134" s="175"/>
      <c r="BF134" s="175"/>
      <c r="BG134" s="175"/>
      <c r="BH134" s="175"/>
      <c r="BI134" s="175"/>
      <c r="BJ134" s="175"/>
      <c r="BK134" s="175"/>
      <c r="BL134" s="175"/>
      <c r="BV134" s="175"/>
      <c r="BW134" s="175"/>
      <c r="BY134" s="175"/>
      <c r="BZ134" s="175"/>
      <c r="CC134" s="175"/>
      <c r="CF134" s="175"/>
      <c r="CJ134" s="125" t="e">
        <f t="shared" si="114"/>
        <v>#VALUE!</v>
      </c>
      <c r="CK134" s="125" t="e">
        <f t="shared" si="115"/>
        <v>#VALUE!</v>
      </c>
      <c r="CL134" s="175"/>
      <c r="CM134" s="125" t="e">
        <f t="shared" si="116"/>
        <v>#VALUE!</v>
      </c>
      <c r="CN134" s="125" t="e">
        <f t="shared" si="117"/>
        <v>#VALUE!</v>
      </c>
      <c r="CO134" s="175"/>
      <c r="CP134" s="125" t="e">
        <f t="shared" si="118"/>
        <v>#VALUE!</v>
      </c>
      <c r="CQ134" s="125" t="e">
        <f t="shared" si="119"/>
        <v>#VALUE!</v>
      </c>
      <c r="CS134" s="125" t="e">
        <f t="shared" si="120"/>
        <v>#VALUE!</v>
      </c>
      <c r="CT134" s="125" t="e">
        <f t="shared" si="121"/>
        <v>#VALUE!</v>
      </c>
      <c r="CV134" s="125" t="e">
        <f t="shared" si="122"/>
        <v>#VALUE!</v>
      </c>
      <c r="CW134" s="125" t="e">
        <f t="shared" si="123"/>
        <v>#VALUE!</v>
      </c>
    </row>
    <row r="135" spans="13:101" s="125" customFormat="1" x14ac:dyDescent="0.35">
      <c r="M135" s="174"/>
      <c r="U135" s="175"/>
      <c r="V135" s="175" t="e">
        <f t="shared" si="110"/>
        <v>#VALUE!</v>
      </c>
      <c r="W135" s="175"/>
      <c r="X135" s="175" t="e">
        <f t="shared" si="111"/>
        <v>#VALUE!</v>
      </c>
      <c r="Y135" s="175"/>
      <c r="Z135" s="175"/>
      <c r="AD135" s="175"/>
      <c r="AE135" s="175"/>
      <c r="AF135" s="175"/>
      <c r="AG135" s="175"/>
      <c r="AH135" s="175"/>
      <c r="AI135" s="175"/>
      <c r="AJ135" s="175"/>
      <c r="AK135" s="175"/>
      <c r="AV135" s="175"/>
      <c r="AW135" s="175" t="e">
        <f t="shared" si="112"/>
        <v>#VALUE!</v>
      </c>
      <c r="AX135" s="175"/>
      <c r="AY135" s="175" t="e">
        <f t="shared" si="113"/>
        <v>#VALUE!</v>
      </c>
      <c r="AZ135" s="175"/>
      <c r="BA135" s="175"/>
      <c r="BE135" s="175"/>
      <c r="BF135" s="175"/>
      <c r="BG135" s="175"/>
      <c r="BH135" s="175"/>
      <c r="BI135" s="175"/>
      <c r="BJ135" s="175"/>
      <c r="BK135" s="175"/>
      <c r="BL135" s="175"/>
      <c r="BV135" s="175"/>
      <c r="BW135" s="175"/>
      <c r="BY135" s="175"/>
      <c r="BZ135" s="175"/>
      <c r="CC135" s="175"/>
      <c r="CF135" s="175"/>
      <c r="CJ135" s="125" t="e">
        <f t="shared" si="114"/>
        <v>#VALUE!</v>
      </c>
      <c r="CK135" s="125" t="e">
        <f t="shared" si="115"/>
        <v>#VALUE!</v>
      </c>
      <c r="CL135" s="175"/>
      <c r="CM135" s="125" t="e">
        <f t="shared" si="116"/>
        <v>#VALUE!</v>
      </c>
      <c r="CN135" s="125" t="e">
        <f t="shared" si="117"/>
        <v>#VALUE!</v>
      </c>
      <c r="CO135" s="175"/>
      <c r="CP135" s="125" t="e">
        <f t="shared" si="118"/>
        <v>#VALUE!</v>
      </c>
      <c r="CQ135" s="125" t="e">
        <f t="shared" si="119"/>
        <v>#VALUE!</v>
      </c>
      <c r="CS135" s="125" t="e">
        <f t="shared" si="120"/>
        <v>#VALUE!</v>
      </c>
      <c r="CT135" s="125" t="e">
        <f t="shared" si="121"/>
        <v>#VALUE!</v>
      </c>
      <c r="CV135" s="125" t="e">
        <f t="shared" si="122"/>
        <v>#VALUE!</v>
      </c>
      <c r="CW135" s="125" t="e">
        <f t="shared" si="123"/>
        <v>#VALUE!</v>
      </c>
    </row>
    <row r="136" spans="13:101" s="125" customFormat="1" x14ac:dyDescent="0.35">
      <c r="M136" s="174"/>
      <c r="U136" s="175"/>
      <c r="V136" s="175" t="e">
        <f t="shared" si="110"/>
        <v>#VALUE!</v>
      </c>
      <c r="W136" s="175"/>
      <c r="X136" s="175" t="e">
        <f t="shared" si="111"/>
        <v>#VALUE!</v>
      </c>
      <c r="Y136" s="175"/>
      <c r="Z136" s="175"/>
      <c r="AD136" s="175"/>
      <c r="AE136" s="175"/>
      <c r="AF136" s="175"/>
      <c r="AG136" s="175"/>
      <c r="AH136" s="175"/>
      <c r="AI136" s="175"/>
      <c r="AJ136" s="175"/>
      <c r="AK136" s="175"/>
      <c r="AV136" s="175"/>
      <c r="AW136" s="175" t="e">
        <f t="shared" si="112"/>
        <v>#VALUE!</v>
      </c>
      <c r="AX136" s="175"/>
      <c r="AY136" s="175" t="e">
        <f t="shared" si="113"/>
        <v>#VALUE!</v>
      </c>
      <c r="AZ136" s="175"/>
      <c r="BA136" s="175"/>
      <c r="BE136" s="175"/>
      <c r="BF136" s="175"/>
      <c r="BG136" s="175"/>
      <c r="BH136" s="175"/>
      <c r="BI136" s="175"/>
      <c r="BJ136" s="175"/>
      <c r="BK136" s="175"/>
      <c r="BL136" s="175"/>
      <c r="BV136" s="175"/>
      <c r="BW136" s="175"/>
      <c r="BY136" s="175"/>
      <c r="BZ136" s="175"/>
      <c r="CC136" s="175"/>
      <c r="CF136" s="175"/>
      <c r="CJ136" s="125" t="e">
        <f t="shared" si="114"/>
        <v>#VALUE!</v>
      </c>
      <c r="CK136" s="125" t="e">
        <f t="shared" si="115"/>
        <v>#VALUE!</v>
      </c>
      <c r="CL136" s="175"/>
      <c r="CM136" s="125" t="e">
        <f t="shared" si="116"/>
        <v>#VALUE!</v>
      </c>
      <c r="CN136" s="125" t="e">
        <f t="shared" si="117"/>
        <v>#VALUE!</v>
      </c>
      <c r="CO136" s="175"/>
      <c r="CP136" s="125" t="e">
        <f t="shared" si="118"/>
        <v>#VALUE!</v>
      </c>
      <c r="CQ136" s="125" t="e">
        <f t="shared" si="119"/>
        <v>#VALUE!</v>
      </c>
      <c r="CS136" s="125" t="e">
        <f t="shared" si="120"/>
        <v>#VALUE!</v>
      </c>
      <c r="CT136" s="125" t="e">
        <f t="shared" si="121"/>
        <v>#VALUE!</v>
      </c>
      <c r="CV136" s="125" t="e">
        <f t="shared" si="122"/>
        <v>#VALUE!</v>
      </c>
      <c r="CW136" s="125" t="e">
        <f t="shared" si="123"/>
        <v>#VALUE!</v>
      </c>
    </row>
    <row r="137" spans="13:101" s="125" customFormat="1" x14ac:dyDescent="0.35">
      <c r="M137" s="174"/>
      <c r="U137" s="175"/>
      <c r="V137" s="175" t="e">
        <f t="shared" si="110"/>
        <v>#VALUE!</v>
      </c>
      <c r="W137" s="175"/>
      <c r="X137" s="175" t="e">
        <f t="shared" si="111"/>
        <v>#VALUE!</v>
      </c>
      <c r="Y137" s="175"/>
      <c r="Z137" s="175"/>
      <c r="AD137" s="175"/>
      <c r="AE137" s="175"/>
      <c r="AF137" s="175"/>
      <c r="AG137" s="175"/>
      <c r="AH137" s="175"/>
      <c r="AI137" s="175"/>
      <c r="AJ137" s="175"/>
      <c r="AK137" s="175"/>
      <c r="AV137" s="175"/>
      <c r="AW137" s="175" t="e">
        <f t="shared" si="112"/>
        <v>#VALUE!</v>
      </c>
      <c r="AX137" s="175"/>
      <c r="AY137" s="175" t="e">
        <f t="shared" si="113"/>
        <v>#VALUE!</v>
      </c>
      <c r="AZ137" s="175"/>
      <c r="BA137" s="175"/>
      <c r="BE137" s="175"/>
      <c r="BF137" s="175"/>
      <c r="BG137" s="175"/>
      <c r="BH137" s="175"/>
      <c r="BI137" s="175"/>
      <c r="BJ137" s="175"/>
      <c r="BK137" s="175"/>
      <c r="BL137" s="175"/>
      <c r="BV137" s="175"/>
      <c r="BW137" s="175"/>
      <c r="BY137" s="175"/>
      <c r="BZ137" s="175"/>
      <c r="CC137" s="175"/>
      <c r="CF137" s="175"/>
      <c r="CJ137" s="125" t="e">
        <f t="shared" si="114"/>
        <v>#VALUE!</v>
      </c>
      <c r="CK137" s="125" t="e">
        <f t="shared" si="115"/>
        <v>#VALUE!</v>
      </c>
      <c r="CL137" s="175"/>
      <c r="CM137" s="125" t="e">
        <f t="shared" si="116"/>
        <v>#VALUE!</v>
      </c>
      <c r="CN137" s="125" t="e">
        <f t="shared" si="117"/>
        <v>#VALUE!</v>
      </c>
      <c r="CO137" s="175"/>
      <c r="CP137" s="125" t="e">
        <f t="shared" si="118"/>
        <v>#VALUE!</v>
      </c>
      <c r="CQ137" s="125" t="e">
        <f t="shared" si="119"/>
        <v>#VALUE!</v>
      </c>
      <c r="CS137" s="125" t="e">
        <f t="shared" si="120"/>
        <v>#VALUE!</v>
      </c>
      <c r="CT137" s="125" t="e">
        <f t="shared" si="121"/>
        <v>#VALUE!</v>
      </c>
      <c r="CV137" s="125" t="e">
        <f t="shared" si="122"/>
        <v>#VALUE!</v>
      </c>
      <c r="CW137" s="125" t="e">
        <f t="shared" si="123"/>
        <v>#VALUE!</v>
      </c>
    </row>
    <row r="138" spans="13:101" s="125" customFormat="1" x14ac:dyDescent="0.35">
      <c r="M138" s="174"/>
      <c r="U138" s="175"/>
      <c r="V138" s="175" t="e">
        <f t="shared" si="110"/>
        <v>#VALUE!</v>
      </c>
      <c r="W138" s="175"/>
      <c r="X138" s="175" t="e">
        <f t="shared" si="111"/>
        <v>#VALUE!</v>
      </c>
      <c r="Y138" s="175"/>
      <c r="Z138" s="175"/>
      <c r="AD138" s="175"/>
      <c r="AE138" s="175"/>
      <c r="AF138" s="175"/>
      <c r="AG138" s="175"/>
      <c r="AH138" s="175"/>
      <c r="AI138" s="175"/>
      <c r="AJ138" s="175"/>
      <c r="AK138" s="175"/>
      <c r="AV138" s="175"/>
      <c r="AW138" s="175" t="e">
        <f t="shared" si="112"/>
        <v>#VALUE!</v>
      </c>
      <c r="AX138" s="175"/>
      <c r="AY138" s="175" t="e">
        <f t="shared" si="113"/>
        <v>#VALUE!</v>
      </c>
      <c r="AZ138" s="175"/>
      <c r="BA138" s="175"/>
      <c r="BE138" s="175"/>
      <c r="BF138" s="175"/>
      <c r="BG138" s="175"/>
      <c r="BH138" s="175"/>
      <c r="BI138" s="175"/>
      <c r="BJ138" s="175"/>
      <c r="BK138" s="175"/>
      <c r="BL138" s="175"/>
      <c r="BV138" s="175"/>
      <c r="BW138" s="175"/>
      <c r="BY138" s="175"/>
      <c r="BZ138" s="175"/>
      <c r="CC138" s="175"/>
      <c r="CF138" s="175"/>
      <c r="CJ138" s="125" t="e">
        <f t="shared" si="114"/>
        <v>#VALUE!</v>
      </c>
      <c r="CK138" s="125" t="e">
        <f t="shared" si="115"/>
        <v>#VALUE!</v>
      </c>
      <c r="CL138" s="175"/>
      <c r="CM138" s="125" t="e">
        <f t="shared" si="116"/>
        <v>#VALUE!</v>
      </c>
      <c r="CN138" s="125" t="e">
        <f t="shared" si="117"/>
        <v>#VALUE!</v>
      </c>
      <c r="CO138" s="175"/>
      <c r="CP138" s="125" t="e">
        <f t="shared" si="118"/>
        <v>#VALUE!</v>
      </c>
      <c r="CQ138" s="125" t="e">
        <f t="shared" si="119"/>
        <v>#VALUE!</v>
      </c>
      <c r="CS138" s="125" t="e">
        <f t="shared" si="120"/>
        <v>#VALUE!</v>
      </c>
      <c r="CT138" s="125" t="e">
        <f t="shared" si="121"/>
        <v>#VALUE!</v>
      </c>
      <c r="CV138" s="125" t="e">
        <f t="shared" si="122"/>
        <v>#VALUE!</v>
      </c>
      <c r="CW138" s="125" t="e">
        <f t="shared" si="123"/>
        <v>#VALUE!</v>
      </c>
    </row>
    <row r="139" spans="13:101" s="125" customFormat="1" x14ac:dyDescent="0.35">
      <c r="M139" s="174"/>
      <c r="U139" s="175"/>
      <c r="V139" s="175" t="e">
        <f t="shared" si="110"/>
        <v>#VALUE!</v>
      </c>
      <c r="W139" s="175"/>
      <c r="X139" s="175" t="e">
        <f t="shared" si="111"/>
        <v>#VALUE!</v>
      </c>
      <c r="Y139" s="175"/>
      <c r="Z139" s="175"/>
      <c r="AD139" s="175"/>
      <c r="AE139" s="175"/>
      <c r="AF139" s="175"/>
      <c r="AG139" s="175"/>
      <c r="AH139" s="175"/>
      <c r="AI139" s="175"/>
      <c r="AJ139" s="175"/>
      <c r="AK139" s="175"/>
      <c r="AV139" s="175"/>
      <c r="AW139" s="175" t="e">
        <f t="shared" si="112"/>
        <v>#VALUE!</v>
      </c>
      <c r="AX139" s="175"/>
      <c r="AY139" s="175" t="e">
        <f t="shared" si="113"/>
        <v>#VALUE!</v>
      </c>
      <c r="AZ139" s="175"/>
      <c r="BA139" s="175"/>
      <c r="BE139" s="175"/>
      <c r="BF139" s="175"/>
      <c r="BG139" s="175"/>
      <c r="BH139" s="175"/>
      <c r="BI139" s="175"/>
      <c r="BJ139" s="175"/>
      <c r="BK139" s="175"/>
      <c r="BL139" s="175"/>
      <c r="BV139" s="175"/>
      <c r="BW139" s="175"/>
      <c r="BY139" s="175"/>
      <c r="BZ139" s="175"/>
      <c r="CC139" s="175"/>
      <c r="CF139" s="175"/>
      <c r="CJ139" s="125" t="e">
        <f t="shared" si="114"/>
        <v>#VALUE!</v>
      </c>
      <c r="CK139" s="125" t="e">
        <f t="shared" si="115"/>
        <v>#VALUE!</v>
      </c>
      <c r="CL139" s="175"/>
      <c r="CM139" s="125" t="e">
        <f t="shared" si="116"/>
        <v>#VALUE!</v>
      </c>
      <c r="CN139" s="125" t="e">
        <f t="shared" si="117"/>
        <v>#VALUE!</v>
      </c>
      <c r="CO139" s="175"/>
      <c r="CP139" s="125" t="e">
        <f t="shared" si="118"/>
        <v>#VALUE!</v>
      </c>
      <c r="CQ139" s="125" t="e">
        <f t="shared" si="119"/>
        <v>#VALUE!</v>
      </c>
      <c r="CS139" s="125" t="e">
        <f t="shared" si="120"/>
        <v>#VALUE!</v>
      </c>
      <c r="CT139" s="125" t="e">
        <f t="shared" si="121"/>
        <v>#VALUE!</v>
      </c>
      <c r="CV139" s="125" t="e">
        <f t="shared" si="122"/>
        <v>#VALUE!</v>
      </c>
      <c r="CW139" s="125" t="e">
        <f t="shared" si="123"/>
        <v>#VALUE!</v>
      </c>
    </row>
    <row r="140" spans="13:101" s="125" customFormat="1" x14ac:dyDescent="0.35">
      <c r="M140" s="174"/>
      <c r="U140" s="175"/>
      <c r="V140" s="175" t="e">
        <f t="shared" si="110"/>
        <v>#VALUE!</v>
      </c>
      <c r="W140" s="175"/>
      <c r="X140" s="175" t="e">
        <f t="shared" si="111"/>
        <v>#VALUE!</v>
      </c>
      <c r="Y140" s="175"/>
      <c r="Z140" s="175"/>
      <c r="AD140" s="175"/>
      <c r="AE140" s="175"/>
      <c r="AF140" s="175"/>
      <c r="AG140" s="175"/>
      <c r="AH140" s="175"/>
      <c r="AI140" s="175"/>
      <c r="AJ140" s="175"/>
      <c r="AK140" s="175"/>
      <c r="AV140" s="175"/>
      <c r="AW140" s="175" t="e">
        <f t="shared" si="112"/>
        <v>#VALUE!</v>
      </c>
      <c r="AX140" s="175"/>
      <c r="AY140" s="175" t="e">
        <f t="shared" si="113"/>
        <v>#VALUE!</v>
      </c>
      <c r="AZ140" s="175"/>
      <c r="BA140" s="175"/>
      <c r="BE140" s="175"/>
      <c r="BF140" s="175"/>
      <c r="BG140" s="175"/>
      <c r="BH140" s="175"/>
      <c r="BI140" s="175"/>
      <c r="BJ140" s="175"/>
      <c r="BK140" s="175"/>
      <c r="BL140" s="175"/>
      <c r="BV140" s="175"/>
      <c r="BW140" s="175"/>
      <c r="BY140" s="175"/>
      <c r="BZ140" s="175"/>
      <c r="CC140" s="175"/>
      <c r="CF140" s="175"/>
      <c r="CJ140" s="125" t="e">
        <f t="shared" si="114"/>
        <v>#VALUE!</v>
      </c>
      <c r="CK140" s="125" t="e">
        <f t="shared" si="115"/>
        <v>#VALUE!</v>
      </c>
      <c r="CL140" s="175"/>
      <c r="CM140" s="125" t="e">
        <f t="shared" si="116"/>
        <v>#VALUE!</v>
      </c>
      <c r="CN140" s="125" t="e">
        <f t="shared" si="117"/>
        <v>#VALUE!</v>
      </c>
      <c r="CO140" s="175"/>
      <c r="CP140" s="125" t="e">
        <f t="shared" si="118"/>
        <v>#VALUE!</v>
      </c>
      <c r="CQ140" s="125" t="e">
        <f t="shared" si="119"/>
        <v>#VALUE!</v>
      </c>
      <c r="CS140" s="125" t="e">
        <f t="shared" si="120"/>
        <v>#VALUE!</v>
      </c>
      <c r="CT140" s="125" t="e">
        <f t="shared" si="121"/>
        <v>#VALUE!</v>
      </c>
      <c r="CV140" s="125" t="e">
        <f t="shared" si="122"/>
        <v>#VALUE!</v>
      </c>
      <c r="CW140" s="125" t="e">
        <f t="shared" si="123"/>
        <v>#VALUE!</v>
      </c>
    </row>
    <row r="141" spans="13:101" s="125" customFormat="1" x14ac:dyDescent="0.35">
      <c r="M141" s="174"/>
      <c r="U141" s="175"/>
      <c r="V141" s="175" t="e">
        <f t="shared" si="110"/>
        <v>#VALUE!</v>
      </c>
      <c r="W141" s="175"/>
      <c r="X141" s="175" t="e">
        <f t="shared" si="111"/>
        <v>#VALUE!</v>
      </c>
      <c r="Y141" s="175"/>
      <c r="Z141" s="175"/>
      <c r="AD141" s="175"/>
      <c r="AE141" s="175"/>
      <c r="AF141" s="175"/>
      <c r="AG141" s="175"/>
      <c r="AH141" s="175"/>
      <c r="AI141" s="175"/>
      <c r="AJ141" s="175"/>
      <c r="AK141" s="175"/>
      <c r="AV141" s="175"/>
      <c r="AW141" s="175" t="e">
        <f t="shared" si="112"/>
        <v>#VALUE!</v>
      </c>
      <c r="AX141" s="175"/>
      <c r="AY141" s="175" t="e">
        <f t="shared" si="113"/>
        <v>#VALUE!</v>
      </c>
      <c r="AZ141" s="175"/>
      <c r="BA141" s="175"/>
      <c r="BE141" s="175"/>
      <c r="BF141" s="175"/>
      <c r="BG141" s="175"/>
      <c r="BH141" s="175"/>
      <c r="BI141" s="175"/>
      <c r="BJ141" s="175"/>
      <c r="BK141" s="175"/>
      <c r="BL141" s="175"/>
      <c r="BV141" s="175"/>
      <c r="BW141" s="175"/>
      <c r="BY141" s="175"/>
      <c r="BZ141" s="175"/>
      <c r="CC141" s="175"/>
      <c r="CF141" s="175"/>
      <c r="CJ141" s="125" t="e">
        <f t="shared" si="114"/>
        <v>#VALUE!</v>
      </c>
      <c r="CK141" s="125" t="e">
        <f t="shared" si="115"/>
        <v>#VALUE!</v>
      </c>
      <c r="CL141" s="175"/>
      <c r="CM141" s="125" t="e">
        <f t="shared" si="116"/>
        <v>#VALUE!</v>
      </c>
      <c r="CN141" s="125" t="e">
        <f t="shared" si="117"/>
        <v>#VALUE!</v>
      </c>
      <c r="CO141" s="175"/>
      <c r="CP141" s="125" t="e">
        <f t="shared" si="118"/>
        <v>#VALUE!</v>
      </c>
      <c r="CQ141" s="125" t="e">
        <f t="shared" si="119"/>
        <v>#VALUE!</v>
      </c>
      <c r="CS141" s="125" t="e">
        <f t="shared" si="120"/>
        <v>#VALUE!</v>
      </c>
      <c r="CT141" s="125" t="e">
        <f t="shared" si="121"/>
        <v>#VALUE!</v>
      </c>
      <c r="CV141" s="125" t="e">
        <f t="shared" si="122"/>
        <v>#VALUE!</v>
      </c>
      <c r="CW141" s="125" t="e">
        <f t="shared" si="123"/>
        <v>#VALUE!</v>
      </c>
    </row>
    <row r="142" spans="13:101" s="125" customFormat="1" x14ac:dyDescent="0.35">
      <c r="M142" s="174"/>
      <c r="U142" s="175"/>
      <c r="V142" s="175"/>
      <c r="W142" s="175"/>
      <c r="X142" s="175"/>
      <c r="Y142" s="175"/>
      <c r="Z142" s="175"/>
      <c r="AD142" s="175"/>
      <c r="AE142" s="175"/>
      <c r="AF142" s="175"/>
      <c r="AG142" s="175"/>
      <c r="AH142" s="175"/>
      <c r="AI142" s="175"/>
      <c r="AJ142" s="175"/>
      <c r="AK142" s="175"/>
      <c r="BV142" s="175"/>
      <c r="BW142" s="175"/>
      <c r="BY142" s="175"/>
      <c r="BZ142" s="175"/>
      <c r="CC142" s="175"/>
      <c r="CF142" s="175"/>
      <c r="CJ142" s="125" t="e">
        <f t="shared" si="114"/>
        <v>#VALUE!</v>
      </c>
      <c r="CK142" s="125" t="e">
        <f t="shared" si="115"/>
        <v>#VALUE!</v>
      </c>
      <c r="CL142" s="175"/>
      <c r="CM142" s="125" t="e">
        <f t="shared" si="116"/>
        <v>#VALUE!</v>
      </c>
      <c r="CN142" s="125" t="e">
        <f t="shared" si="117"/>
        <v>#VALUE!</v>
      </c>
      <c r="CO142" s="175"/>
      <c r="CP142" s="125" t="e">
        <f t="shared" si="118"/>
        <v>#VALUE!</v>
      </c>
      <c r="CQ142" s="125" t="e">
        <f t="shared" si="119"/>
        <v>#VALUE!</v>
      </c>
      <c r="CS142" s="125" t="e">
        <f t="shared" si="120"/>
        <v>#VALUE!</v>
      </c>
      <c r="CT142" s="125" t="e">
        <f t="shared" si="121"/>
        <v>#VALUE!</v>
      </c>
      <c r="CV142" s="125" t="e">
        <f t="shared" si="122"/>
        <v>#VALUE!</v>
      </c>
      <c r="CW142" s="125" t="e">
        <f t="shared" si="123"/>
        <v>#VALUE!</v>
      </c>
    </row>
    <row r="143" spans="13:101" s="125" customFormat="1" x14ac:dyDescent="0.35">
      <c r="M143" s="174"/>
      <c r="U143" s="175"/>
      <c r="V143" s="175"/>
      <c r="W143" s="175"/>
      <c r="X143" s="175"/>
      <c r="Y143" s="175"/>
      <c r="Z143" s="175"/>
      <c r="AD143" s="175"/>
      <c r="AE143" s="175"/>
      <c r="AF143" s="175"/>
      <c r="AG143" s="175"/>
      <c r="AH143" s="175"/>
      <c r="AI143" s="175"/>
      <c r="AJ143" s="175"/>
      <c r="AK143" s="175"/>
      <c r="BV143" s="175"/>
      <c r="BW143" s="175"/>
      <c r="BY143" s="175"/>
      <c r="BZ143" s="175"/>
      <c r="CC143" s="175"/>
      <c r="CF143" s="175"/>
      <c r="CJ143" s="125" t="e">
        <f t="shared" si="114"/>
        <v>#VALUE!</v>
      </c>
      <c r="CK143" s="125" t="e">
        <f t="shared" si="115"/>
        <v>#VALUE!</v>
      </c>
      <c r="CL143" s="175"/>
      <c r="CM143" s="125" t="e">
        <f t="shared" si="116"/>
        <v>#VALUE!</v>
      </c>
      <c r="CN143" s="125" t="e">
        <f t="shared" si="117"/>
        <v>#VALUE!</v>
      </c>
      <c r="CO143" s="175"/>
      <c r="CP143" s="125" t="e">
        <f t="shared" si="118"/>
        <v>#VALUE!</v>
      </c>
      <c r="CQ143" s="125" t="e">
        <f t="shared" si="119"/>
        <v>#VALUE!</v>
      </c>
      <c r="CS143" s="125" t="e">
        <f t="shared" si="120"/>
        <v>#VALUE!</v>
      </c>
      <c r="CT143" s="125" t="e">
        <f t="shared" si="121"/>
        <v>#VALUE!</v>
      </c>
      <c r="CV143" s="125" t="e">
        <f t="shared" si="122"/>
        <v>#VALUE!</v>
      </c>
      <c r="CW143" s="125" t="e">
        <f t="shared" si="123"/>
        <v>#VALUE!</v>
      </c>
    </row>
    <row r="144" spans="13:101" x14ac:dyDescent="0.35">
      <c r="CJ144" s="125" t="e">
        <f t="shared" si="114"/>
        <v>#VALUE!</v>
      </c>
      <c r="CK144" s="125" t="e">
        <f t="shared" si="115"/>
        <v>#VALUE!</v>
      </c>
      <c r="CM144" s="125" t="e">
        <f t="shared" si="116"/>
        <v>#VALUE!</v>
      </c>
      <c r="CN144" s="125" t="e">
        <f t="shared" si="117"/>
        <v>#VALUE!</v>
      </c>
      <c r="CP144" s="125" t="e">
        <f t="shared" si="118"/>
        <v>#VALUE!</v>
      </c>
      <c r="CQ144" s="125" t="e">
        <f t="shared" si="119"/>
        <v>#VALUE!</v>
      </c>
      <c r="CS144" s="125" t="e">
        <f t="shared" si="120"/>
        <v>#VALUE!</v>
      </c>
      <c r="CT144" s="125" t="e">
        <f t="shared" si="121"/>
        <v>#VALUE!</v>
      </c>
      <c r="CV144" s="125" t="e">
        <f t="shared" si="122"/>
        <v>#VALUE!</v>
      </c>
      <c r="CW144" s="125" t="e">
        <f t="shared" si="123"/>
        <v>#VALUE!</v>
      </c>
    </row>
    <row r="145" spans="88:101" x14ac:dyDescent="0.35">
      <c r="CJ145" s="125"/>
      <c r="CK145" s="125"/>
      <c r="CM145" s="125"/>
      <c r="CN145" s="125"/>
      <c r="CP145" s="125"/>
      <c r="CQ145" s="125"/>
      <c r="CS145" s="125"/>
      <c r="CT145" s="125"/>
      <c r="CV145" s="125"/>
      <c r="CW145" s="125"/>
    </row>
    <row r="146" spans="88:101" x14ac:dyDescent="0.35">
      <c r="CJ146" s="125"/>
      <c r="CK146" s="125"/>
      <c r="CM146" s="125"/>
      <c r="CN146" s="125"/>
      <c r="CP146" s="125"/>
      <c r="CQ146" s="125"/>
      <c r="CS146" s="125"/>
      <c r="CT146" s="125"/>
      <c r="CV146" s="125"/>
      <c r="CW146" s="125"/>
    </row>
    <row r="147" spans="88:101" x14ac:dyDescent="0.35">
      <c r="CJ147" s="125"/>
      <c r="CK147" s="125"/>
      <c r="CM147" s="125"/>
      <c r="CN147" s="125"/>
      <c r="CP147" s="125"/>
      <c r="CQ147" s="125"/>
      <c r="CS147" s="125"/>
      <c r="CT147" s="125"/>
      <c r="CV147" s="125"/>
      <c r="CW147" s="125"/>
    </row>
    <row r="148" spans="88:101" x14ac:dyDescent="0.35">
      <c r="CJ148" s="125"/>
      <c r="CK148" s="125"/>
      <c r="CM148" s="125"/>
      <c r="CN148" s="125"/>
      <c r="CP148" s="125"/>
      <c r="CQ148" s="125"/>
      <c r="CS148" s="125"/>
      <c r="CT148" s="125"/>
      <c r="CV148" s="125"/>
      <c r="CW148" s="125"/>
    </row>
    <row r="149" spans="88:101" x14ac:dyDescent="0.35">
      <c r="CJ149" s="125"/>
      <c r="CK149" s="125"/>
      <c r="CM149" s="125"/>
      <c r="CN149" s="125"/>
      <c r="CP149" s="125"/>
      <c r="CQ149" s="125"/>
      <c r="CS149" s="125"/>
      <c r="CT149" s="125"/>
      <c r="CV149" s="125"/>
      <c r="CW149" s="125"/>
    </row>
    <row r="150" spans="88:101" x14ac:dyDescent="0.35">
      <c r="CJ150" s="125">
        <f>CJ56-CK56</f>
        <v>0</v>
      </c>
      <c r="CK150" s="125">
        <f t="shared" si="115"/>
        <v>0</v>
      </c>
      <c r="CM150" s="125">
        <f t="shared" si="116"/>
        <v>0</v>
      </c>
      <c r="CN150" s="125">
        <f t="shared" si="117"/>
        <v>0</v>
      </c>
      <c r="CP150" s="125">
        <f t="shared" si="118"/>
        <v>0</v>
      </c>
      <c r="CQ150" s="125">
        <f t="shared" si="119"/>
        <v>0</v>
      </c>
      <c r="CS150" s="125">
        <f t="shared" si="120"/>
        <v>0</v>
      </c>
      <c r="CT150" s="125">
        <f t="shared" si="121"/>
        <v>0</v>
      </c>
      <c r="CV150" s="125">
        <f>CV56-CW56</f>
        <v>0</v>
      </c>
      <c r="CW150" s="125">
        <f>CX56-CV56</f>
        <v>0</v>
      </c>
    </row>
    <row r="151" spans="88:101" x14ac:dyDescent="0.35">
      <c r="CJ151" s="125" t="e">
        <f t="shared" si="114"/>
        <v>#VALUE!</v>
      </c>
      <c r="CK151" s="125" t="e">
        <f t="shared" si="115"/>
        <v>#VALUE!</v>
      </c>
      <c r="CM151" s="125" t="e">
        <f t="shared" si="116"/>
        <v>#VALUE!</v>
      </c>
      <c r="CN151" s="125" t="e">
        <f t="shared" si="117"/>
        <v>#VALUE!</v>
      </c>
      <c r="CP151" s="125" t="e">
        <f t="shared" si="118"/>
        <v>#VALUE!</v>
      </c>
      <c r="CQ151" s="125" t="e">
        <f t="shared" si="119"/>
        <v>#VALUE!</v>
      </c>
      <c r="CS151" s="125" t="e">
        <f t="shared" si="120"/>
        <v>#VALUE!</v>
      </c>
      <c r="CT151" s="125" t="e">
        <f t="shared" si="121"/>
        <v>#VALUE!</v>
      </c>
      <c r="CV151" s="125" t="e">
        <f t="shared" ref="CV151:CV190" si="124">CV57-CW57</f>
        <v>#VALUE!</v>
      </c>
      <c r="CW151" s="125" t="e">
        <f t="shared" ref="CW151:CW190" si="125">CX57-CV57</f>
        <v>#VALUE!</v>
      </c>
    </row>
    <row r="152" spans="88:101" x14ac:dyDescent="0.35">
      <c r="CJ152" s="125" t="e">
        <f t="shared" si="114"/>
        <v>#VALUE!</v>
      </c>
      <c r="CK152" s="125" t="e">
        <f t="shared" si="115"/>
        <v>#VALUE!</v>
      </c>
      <c r="CM152" s="125" t="e">
        <f t="shared" si="116"/>
        <v>#VALUE!</v>
      </c>
      <c r="CN152" s="125" t="e">
        <f t="shared" si="117"/>
        <v>#VALUE!</v>
      </c>
      <c r="CP152" s="125" t="e">
        <f t="shared" si="118"/>
        <v>#VALUE!</v>
      </c>
      <c r="CQ152" s="125" t="e">
        <f t="shared" si="119"/>
        <v>#VALUE!</v>
      </c>
      <c r="CS152" s="125" t="e">
        <f t="shared" si="120"/>
        <v>#VALUE!</v>
      </c>
      <c r="CT152" s="125" t="e">
        <f t="shared" si="121"/>
        <v>#VALUE!</v>
      </c>
      <c r="CV152" s="125" t="e">
        <f t="shared" si="124"/>
        <v>#VALUE!</v>
      </c>
      <c r="CW152" s="125" t="e">
        <f t="shared" si="125"/>
        <v>#VALUE!</v>
      </c>
    </row>
    <row r="153" spans="88:101" x14ac:dyDescent="0.35">
      <c r="CJ153" s="125" t="e">
        <f t="shared" si="114"/>
        <v>#VALUE!</v>
      </c>
      <c r="CK153" s="125" t="e">
        <f t="shared" si="115"/>
        <v>#VALUE!</v>
      </c>
      <c r="CM153" s="125" t="e">
        <f t="shared" si="116"/>
        <v>#VALUE!</v>
      </c>
      <c r="CN153" s="125" t="e">
        <f t="shared" si="117"/>
        <v>#VALUE!</v>
      </c>
      <c r="CP153" s="125" t="e">
        <f t="shared" si="118"/>
        <v>#VALUE!</v>
      </c>
      <c r="CQ153" s="125" t="e">
        <f t="shared" si="119"/>
        <v>#VALUE!</v>
      </c>
      <c r="CS153" s="125" t="e">
        <f t="shared" si="120"/>
        <v>#VALUE!</v>
      </c>
      <c r="CT153" s="125" t="e">
        <f t="shared" si="121"/>
        <v>#VALUE!</v>
      </c>
      <c r="CV153" s="125" t="e">
        <f t="shared" si="124"/>
        <v>#VALUE!</v>
      </c>
      <c r="CW153" s="125" t="e">
        <f t="shared" si="125"/>
        <v>#VALUE!</v>
      </c>
    </row>
    <row r="154" spans="88:101" x14ac:dyDescent="0.35">
      <c r="CJ154" s="125" t="e">
        <f t="shared" si="114"/>
        <v>#VALUE!</v>
      </c>
      <c r="CK154" s="125" t="e">
        <f t="shared" si="115"/>
        <v>#VALUE!</v>
      </c>
      <c r="CM154" s="125" t="e">
        <f t="shared" si="116"/>
        <v>#VALUE!</v>
      </c>
      <c r="CN154" s="125" t="e">
        <f t="shared" si="117"/>
        <v>#VALUE!</v>
      </c>
      <c r="CP154" s="125" t="e">
        <f t="shared" si="118"/>
        <v>#VALUE!</v>
      </c>
      <c r="CQ154" s="125" t="e">
        <f t="shared" si="119"/>
        <v>#VALUE!</v>
      </c>
      <c r="CS154" s="125" t="e">
        <f t="shared" si="120"/>
        <v>#VALUE!</v>
      </c>
      <c r="CT154" s="125" t="e">
        <f t="shared" si="121"/>
        <v>#VALUE!</v>
      </c>
      <c r="CV154" s="125" t="e">
        <f t="shared" si="124"/>
        <v>#VALUE!</v>
      </c>
      <c r="CW154" s="125" t="e">
        <f t="shared" si="125"/>
        <v>#VALUE!</v>
      </c>
    </row>
    <row r="155" spans="88:101" x14ac:dyDescent="0.35">
      <c r="CJ155" s="125" t="e">
        <f t="shared" si="114"/>
        <v>#VALUE!</v>
      </c>
      <c r="CK155" s="125" t="e">
        <f t="shared" si="115"/>
        <v>#VALUE!</v>
      </c>
      <c r="CM155" s="125" t="e">
        <f t="shared" si="116"/>
        <v>#VALUE!</v>
      </c>
      <c r="CN155" s="125" t="e">
        <f t="shared" si="117"/>
        <v>#VALUE!</v>
      </c>
      <c r="CP155" s="125" t="e">
        <f t="shared" si="118"/>
        <v>#VALUE!</v>
      </c>
      <c r="CQ155" s="125" t="e">
        <f t="shared" si="119"/>
        <v>#VALUE!</v>
      </c>
      <c r="CS155" s="125" t="e">
        <f t="shared" si="120"/>
        <v>#VALUE!</v>
      </c>
      <c r="CT155" s="125" t="e">
        <f t="shared" si="121"/>
        <v>#VALUE!</v>
      </c>
      <c r="CV155" s="125" t="e">
        <f t="shared" si="124"/>
        <v>#VALUE!</v>
      </c>
      <c r="CW155" s="125" t="e">
        <f t="shared" si="125"/>
        <v>#VALUE!</v>
      </c>
    </row>
    <row r="156" spans="88:101" x14ac:dyDescent="0.35">
      <c r="CJ156" s="125" t="e">
        <f t="shared" si="114"/>
        <v>#VALUE!</v>
      </c>
      <c r="CK156" s="125" t="e">
        <f t="shared" si="115"/>
        <v>#VALUE!</v>
      </c>
      <c r="CM156" s="125" t="e">
        <f t="shared" si="116"/>
        <v>#VALUE!</v>
      </c>
      <c r="CN156" s="125" t="e">
        <f t="shared" si="117"/>
        <v>#VALUE!</v>
      </c>
      <c r="CP156" s="125" t="e">
        <f t="shared" si="118"/>
        <v>#VALUE!</v>
      </c>
      <c r="CQ156" s="125" t="e">
        <f t="shared" si="119"/>
        <v>#VALUE!</v>
      </c>
      <c r="CS156" s="125" t="e">
        <f t="shared" si="120"/>
        <v>#VALUE!</v>
      </c>
      <c r="CT156" s="125" t="e">
        <f t="shared" si="121"/>
        <v>#VALUE!</v>
      </c>
      <c r="CV156" s="125" t="e">
        <f t="shared" si="124"/>
        <v>#VALUE!</v>
      </c>
      <c r="CW156" s="125" t="e">
        <f t="shared" si="125"/>
        <v>#VALUE!</v>
      </c>
    </row>
    <row r="157" spans="88:101" x14ac:dyDescent="0.35">
      <c r="CJ157" s="125" t="e">
        <f t="shared" si="114"/>
        <v>#VALUE!</v>
      </c>
      <c r="CK157" s="125" t="e">
        <f t="shared" si="115"/>
        <v>#VALUE!</v>
      </c>
      <c r="CM157" s="125" t="e">
        <f t="shared" si="116"/>
        <v>#VALUE!</v>
      </c>
      <c r="CN157" s="125" t="e">
        <f t="shared" si="117"/>
        <v>#VALUE!</v>
      </c>
      <c r="CP157" s="125" t="e">
        <f t="shared" si="118"/>
        <v>#VALUE!</v>
      </c>
      <c r="CQ157" s="125" t="e">
        <f t="shared" si="119"/>
        <v>#VALUE!</v>
      </c>
      <c r="CS157" s="125" t="e">
        <f t="shared" si="120"/>
        <v>#VALUE!</v>
      </c>
      <c r="CT157" s="125" t="e">
        <f t="shared" si="121"/>
        <v>#VALUE!</v>
      </c>
      <c r="CV157" s="125" t="e">
        <f t="shared" si="124"/>
        <v>#VALUE!</v>
      </c>
      <c r="CW157" s="125" t="e">
        <f t="shared" si="125"/>
        <v>#VALUE!</v>
      </c>
    </row>
    <row r="158" spans="88:101" x14ac:dyDescent="0.35">
      <c r="CJ158" s="125" t="e">
        <f t="shared" si="114"/>
        <v>#VALUE!</v>
      </c>
      <c r="CK158" s="125" t="e">
        <f t="shared" si="115"/>
        <v>#VALUE!</v>
      </c>
      <c r="CM158" s="125" t="e">
        <f t="shared" si="116"/>
        <v>#VALUE!</v>
      </c>
      <c r="CN158" s="125" t="e">
        <f t="shared" si="117"/>
        <v>#VALUE!</v>
      </c>
      <c r="CP158" s="125" t="e">
        <f t="shared" si="118"/>
        <v>#VALUE!</v>
      </c>
      <c r="CQ158" s="125" t="e">
        <f t="shared" si="119"/>
        <v>#VALUE!</v>
      </c>
      <c r="CS158" s="125" t="e">
        <f t="shared" si="120"/>
        <v>#VALUE!</v>
      </c>
      <c r="CT158" s="125" t="e">
        <f t="shared" si="121"/>
        <v>#VALUE!</v>
      </c>
      <c r="CV158" s="125" t="e">
        <f t="shared" si="124"/>
        <v>#VALUE!</v>
      </c>
      <c r="CW158" s="125" t="e">
        <f t="shared" si="125"/>
        <v>#VALUE!</v>
      </c>
    </row>
    <row r="159" spans="88:101" x14ac:dyDescent="0.35">
      <c r="CJ159" s="125" t="e">
        <f t="shared" si="114"/>
        <v>#VALUE!</v>
      </c>
      <c r="CK159" s="125" t="e">
        <f t="shared" si="115"/>
        <v>#VALUE!</v>
      </c>
      <c r="CM159" s="125" t="e">
        <f t="shared" si="116"/>
        <v>#VALUE!</v>
      </c>
      <c r="CN159" s="125" t="e">
        <f t="shared" si="117"/>
        <v>#VALUE!</v>
      </c>
      <c r="CP159" s="125" t="e">
        <f t="shared" si="118"/>
        <v>#VALUE!</v>
      </c>
      <c r="CQ159" s="125" t="e">
        <f t="shared" si="119"/>
        <v>#VALUE!</v>
      </c>
      <c r="CS159" s="125" t="e">
        <f t="shared" si="120"/>
        <v>#VALUE!</v>
      </c>
      <c r="CT159" s="125" t="e">
        <f t="shared" si="121"/>
        <v>#VALUE!</v>
      </c>
      <c r="CV159" s="125" t="e">
        <f t="shared" si="124"/>
        <v>#VALUE!</v>
      </c>
      <c r="CW159" s="125" t="e">
        <f t="shared" si="125"/>
        <v>#VALUE!</v>
      </c>
    </row>
    <row r="160" spans="88:101" x14ac:dyDescent="0.35">
      <c r="CJ160" s="125" t="e">
        <f t="shared" si="114"/>
        <v>#VALUE!</v>
      </c>
      <c r="CK160" s="125" t="e">
        <f t="shared" si="115"/>
        <v>#VALUE!</v>
      </c>
      <c r="CM160" s="125" t="e">
        <f t="shared" si="116"/>
        <v>#VALUE!</v>
      </c>
      <c r="CN160" s="125" t="e">
        <f t="shared" si="117"/>
        <v>#VALUE!</v>
      </c>
      <c r="CP160" s="125" t="e">
        <f t="shared" si="118"/>
        <v>#VALUE!</v>
      </c>
      <c r="CQ160" s="125" t="e">
        <f t="shared" si="119"/>
        <v>#VALUE!</v>
      </c>
      <c r="CS160" s="125" t="e">
        <f t="shared" si="120"/>
        <v>#VALUE!</v>
      </c>
      <c r="CT160" s="125" t="e">
        <f t="shared" si="121"/>
        <v>#VALUE!</v>
      </c>
      <c r="CV160" s="125" t="e">
        <f t="shared" si="124"/>
        <v>#VALUE!</v>
      </c>
      <c r="CW160" s="125" t="e">
        <f t="shared" si="125"/>
        <v>#VALUE!</v>
      </c>
    </row>
    <row r="161" spans="88:101" x14ac:dyDescent="0.35">
      <c r="CJ161" s="125" t="e">
        <f t="shared" si="114"/>
        <v>#VALUE!</v>
      </c>
      <c r="CK161" s="125" t="e">
        <f t="shared" si="115"/>
        <v>#VALUE!</v>
      </c>
      <c r="CM161" s="125" t="e">
        <f t="shared" si="116"/>
        <v>#VALUE!</v>
      </c>
      <c r="CN161" s="125" t="e">
        <f t="shared" si="117"/>
        <v>#VALUE!</v>
      </c>
      <c r="CP161" s="125" t="e">
        <f t="shared" si="118"/>
        <v>#VALUE!</v>
      </c>
      <c r="CQ161" s="125" t="e">
        <f t="shared" si="119"/>
        <v>#VALUE!</v>
      </c>
      <c r="CS161" s="125" t="e">
        <f t="shared" si="120"/>
        <v>#VALUE!</v>
      </c>
      <c r="CT161" s="125" t="e">
        <f t="shared" si="121"/>
        <v>#VALUE!</v>
      </c>
      <c r="CV161" s="125" t="e">
        <f t="shared" si="124"/>
        <v>#VALUE!</v>
      </c>
      <c r="CW161" s="125" t="e">
        <f t="shared" si="125"/>
        <v>#VALUE!</v>
      </c>
    </row>
    <row r="162" spans="88:101" x14ac:dyDescent="0.35">
      <c r="CJ162" s="125" t="e">
        <f t="shared" si="114"/>
        <v>#VALUE!</v>
      </c>
      <c r="CK162" s="125" t="e">
        <f t="shared" si="115"/>
        <v>#VALUE!</v>
      </c>
      <c r="CM162" s="125" t="e">
        <f t="shared" si="116"/>
        <v>#VALUE!</v>
      </c>
      <c r="CN162" s="125" t="e">
        <f t="shared" si="117"/>
        <v>#VALUE!</v>
      </c>
      <c r="CP162" s="125" t="e">
        <f t="shared" si="118"/>
        <v>#VALUE!</v>
      </c>
      <c r="CQ162" s="125" t="e">
        <f t="shared" si="119"/>
        <v>#VALUE!</v>
      </c>
      <c r="CS162" s="125" t="e">
        <f t="shared" si="120"/>
        <v>#VALUE!</v>
      </c>
      <c r="CT162" s="125" t="e">
        <f t="shared" si="121"/>
        <v>#VALUE!</v>
      </c>
      <c r="CV162" s="125" t="e">
        <f t="shared" si="124"/>
        <v>#VALUE!</v>
      </c>
      <c r="CW162" s="125" t="e">
        <f t="shared" si="125"/>
        <v>#VALUE!</v>
      </c>
    </row>
    <row r="163" spans="88:101" x14ac:dyDescent="0.35">
      <c r="CJ163" s="125" t="e">
        <f t="shared" si="114"/>
        <v>#VALUE!</v>
      </c>
      <c r="CK163" s="125" t="e">
        <f t="shared" si="115"/>
        <v>#VALUE!</v>
      </c>
      <c r="CM163" s="125" t="e">
        <f t="shared" si="116"/>
        <v>#VALUE!</v>
      </c>
      <c r="CN163" s="125" t="e">
        <f t="shared" si="117"/>
        <v>#VALUE!</v>
      </c>
      <c r="CP163" s="125" t="e">
        <f t="shared" si="118"/>
        <v>#VALUE!</v>
      </c>
      <c r="CQ163" s="125" t="e">
        <f t="shared" si="119"/>
        <v>#VALUE!</v>
      </c>
      <c r="CS163" s="125" t="e">
        <f t="shared" si="120"/>
        <v>#VALUE!</v>
      </c>
      <c r="CT163" s="125" t="e">
        <f t="shared" si="121"/>
        <v>#VALUE!</v>
      </c>
      <c r="CV163" s="125" t="e">
        <f t="shared" si="124"/>
        <v>#VALUE!</v>
      </c>
      <c r="CW163" s="125" t="e">
        <f t="shared" si="125"/>
        <v>#VALUE!</v>
      </c>
    </row>
    <row r="164" spans="88:101" x14ac:dyDescent="0.35">
      <c r="CJ164" s="125" t="e">
        <f t="shared" si="114"/>
        <v>#VALUE!</v>
      </c>
      <c r="CK164" s="125" t="e">
        <f t="shared" si="115"/>
        <v>#VALUE!</v>
      </c>
      <c r="CM164" s="125" t="e">
        <f t="shared" si="116"/>
        <v>#VALUE!</v>
      </c>
      <c r="CN164" s="125" t="e">
        <f t="shared" si="117"/>
        <v>#VALUE!</v>
      </c>
      <c r="CP164" s="125" t="e">
        <f t="shared" si="118"/>
        <v>#VALUE!</v>
      </c>
      <c r="CQ164" s="125" t="e">
        <f t="shared" si="119"/>
        <v>#VALUE!</v>
      </c>
      <c r="CS164" s="125" t="e">
        <f t="shared" si="120"/>
        <v>#VALUE!</v>
      </c>
      <c r="CT164" s="125" t="e">
        <f t="shared" si="121"/>
        <v>#VALUE!</v>
      </c>
      <c r="CV164" s="125" t="e">
        <f t="shared" si="124"/>
        <v>#VALUE!</v>
      </c>
      <c r="CW164" s="125" t="e">
        <f t="shared" si="125"/>
        <v>#VALUE!</v>
      </c>
    </row>
    <row r="165" spans="88:101" x14ac:dyDescent="0.35">
      <c r="CJ165" s="125" t="e">
        <f t="shared" si="114"/>
        <v>#VALUE!</v>
      </c>
      <c r="CK165" s="125" t="e">
        <f t="shared" si="115"/>
        <v>#VALUE!</v>
      </c>
      <c r="CM165" s="125" t="e">
        <f t="shared" si="116"/>
        <v>#VALUE!</v>
      </c>
      <c r="CN165" s="125" t="e">
        <f t="shared" si="117"/>
        <v>#VALUE!</v>
      </c>
      <c r="CP165" s="125" t="e">
        <f t="shared" si="118"/>
        <v>#VALUE!</v>
      </c>
      <c r="CQ165" s="125" t="e">
        <f t="shared" si="119"/>
        <v>#VALUE!</v>
      </c>
      <c r="CS165" s="125" t="e">
        <f t="shared" si="120"/>
        <v>#VALUE!</v>
      </c>
      <c r="CT165" s="125" t="e">
        <f t="shared" si="121"/>
        <v>#VALUE!</v>
      </c>
      <c r="CV165" s="125" t="e">
        <f t="shared" si="124"/>
        <v>#VALUE!</v>
      </c>
      <c r="CW165" s="125" t="e">
        <f t="shared" si="125"/>
        <v>#VALUE!</v>
      </c>
    </row>
    <row r="166" spans="88:101" x14ac:dyDescent="0.35">
      <c r="CJ166" s="125" t="e">
        <f t="shared" si="114"/>
        <v>#VALUE!</v>
      </c>
      <c r="CK166" s="125" t="e">
        <f t="shared" si="115"/>
        <v>#VALUE!</v>
      </c>
      <c r="CM166" s="125" t="e">
        <f t="shared" si="116"/>
        <v>#VALUE!</v>
      </c>
      <c r="CN166" s="125" t="e">
        <f t="shared" si="117"/>
        <v>#VALUE!</v>
      </c>
      <c r="CP166" s="125" t="e">
        <f t="shared" si="118"/>
        <v>#VALUE!</v>
      </c>
      <c r="CQ166" s="125" t="e">
        <f t="shared" si="119"/>
        <v>#VALUE!</v>
      </c>
      <c r="CS166" s="125" t="e">
        <f t="shared" si="120"/>
        <v>#VALUE!</v>
      </c>
      <c r="CT166" s="125" t="e">
        <f t="shared" si="121"/>
        <v>#VALUE!</v>
      </c>
      <c r="CV166" s="125" t="e">
        <f t="shared" si="124"/>
        <v>#VALUE!</v>
      </c>
      <c r="CW166" s="125" t="e">
        <f t="shared" si="125"/>
        <v>#VALUE!</v>
      </c>
    </row>
    <row r="167" spans="88:101" x14ac:dyDescent="0.35">
      <c r="CJ167" s="125" t="e">
        <f t="shared" si="114"/>
        <v>#VALUE!</v>
      </c>
      <c r="CK167" s="125" t="e">
        <f t="shared" si="115"/>
        <v>#VALUE!</v>
      </c>
      <c r="CM167" s="125" t="e">
        <f t="shared" si="116"/>
        <v>#VALUE!</v>
      </c>
      <c r="CN167" s="125" t="e">
        <f t="shared" si="117"/>
        <v>#VALUE!</v>
      </c>
      <c r="CP167" s="125" t="e">
        <f t="shared" si="118"/>
        <v>#VALUE!</v>
      </c>
      <c r="CQ167" s="125" t="e">
        <f t="shared" si="119"/>
        <v>#VALUE!</v>
      </c>
      <c r="CS167" s="125" t="e">
        <f t="shared" si="120"/>
        <v>#VALUE!</v>
      </c>
      <c r="CT167" s="125" t="e">
        <f t="shared" si="121"/>
        <v>#VALUE!</v>
      </c>
      <c r="CV167" s="125" t="e">
        <f t="shared" si="124"/>
        <v>#VALUE!</v>
      </c>
      <c r="CW167" s="125" t="e">
        <f t="shared" si="125"/>
        <v>#VALUE!</v>
      </c>
    </row>
    <row r="168" spans="88:101" x14ac:dyDescent="0.35">
      <c r="CJ168" s="125" t="e">
        <f t="shared" si="114"/>
        <v>#VALUE!</v>
      </c>
      <c r="CK168" s="125" t="e">
        <f t="shared" si="115"/>
        <v>#VALUE!</v>
      </c>
      <c r="CM168" s="125" t="e">
        <f t="shared" si="116"/>
        <v>#VALUE!</v>
      </c>
      <c r="CN168" s="125" t="e">
        <f t="shared" si="117"/>
        <v>#VALUE!</v>
      </c>
      <c r="CP168" s="125" t="e">
        <f t="shared" si="118"/>
        <v>#VALUE!</v>
      </c>
      <c r="CQ168" s="125" t="e">
        <f t="shared" si="119"/>
        <v>#VALUE!</v>
      </c>
      <c r="CS168" s="125" t="e">
        <f t="shared" si="120"/>
        <v>#VALUE!</v>
      </c>
      <c r="CT168" s="125" t="e">
        <f t="shared" si="121"/>
        <v>#VALUE!</v>
      </c>
      <c r="CV168" s="125" t="e">
        <f t="shared" si="124"/>
        <v>#VALUE!</v>
      </c>
      <c r="CW168" s="125" t="e">
        <f t="shared" si="125"/>
        <v>#VALUE!</v>
      </c>
    </row>
    <row r="169" spans="88:101" x14ac:dyDescent="0.35">
      <c r="CJ169" s="125" t="e">
        <f t="shared" ref="CJ169:CJ190" si="126">CJ75-CK75</f>
        <v>#VALUE!</v>
      </c>
      <c r="CK169" s="125" t="e">
        <f t="shared" ref="CK169:CK190" si="127">CL75-CJ75</f>
        <v>#VALUE!</v>
      </c>
      <c r="CM169" s="125" t="e">
        <f t="shared" ref="CM169:CM190" si="128">CM75-CN75</f>
        <v>#VALUE!</v>
      </c>
      <c r="CN169" s="125" t="e">
        <f t="shared" ref="CN169:CN190" si="129">CO75-CM75</f>
        <v>#VALUE!</v>
      </c>
      <c r="CP169" s="125" t="e">
        <f t="shared" ref="CP169:CP190" si="130">CP75-CQ75</f>
        <v>#VALUE!</v>
      </c>
      <c r="CQ169" s="125" t="e">
        <f t="shared" ref="CQ169:CQ190" si="131">CR75-CP75</f>
        <v>#VALUE!</v>
      </c>
      <c r="CS169" s="125" t="e">
        <f t="shared" ref="CS169:CS190" si="132">CS75-CT75</f>
        <v>#VALUE!</v>
      </c>
      <c r="CT169" s="125" t="e">
        <f t="shared" ref="CT169:CT190" si="133">CU75-CS75</f>
        <v>#VALUE!</v>
      </c>
      <c r="CV169" s="125" t="e">
        <f t="shared" si="124"/>
        <v>#VALUE!</v>
      </c>
      <c r="CW169" s="125" t="e">
        <f t="shared" si="125"/>
        <v>#VALUE!</v>
      </c>
    </row>
    <row r="170" spans="88:101" x14ac:dyDescent="0.35">
      <c r="CJ170" s="125" t="e">
        <f t="shared" si="126"/>
        <v>#VALUE!</v>
      </c>
      <c r="CK170" s="125" t="e">
        <f t="shared" si="127"/>
        <v>#VALUE!</v>
      </c>
      <c r="CM170" s="125" t="e">
        <f t="shared" si="128"/>
        <v>#VALUE!</v>
      </c>
      <c r="CN170" s="125" t="e">
        <f t="shared" si="129"/>
        <v>#VALUE!</v>
      </c>
      <c r="CP170" s="125" t="e">
        <f t="shared" si="130"/>
        <v>#VALUE!</v>
      </c>
      <c r="CQ170" s="125" t="e">
        <f t="shared" si="131"/>
        <v>#VALUE!</v>
      </c>
      <c r="CS170" s="125" t="e">
        <f t="shared" si="132"/>
        <v>#VALUE!</v>
      </c>
      <c r="CT170" s="125" t="e">
        <f t="shared" si="133"/>
        <v>#VALUE!</v>
      </c>
      <c r="CV170" s="125" t="e">
        <f t="shared" si="124"/>
        <v>#VALUE!</v>
      </c>
      <c r="CW170" s="125" t="e">
        <f t="shared" si="125"/>
        <v>#VALUE!</v>
      </c>
    </row>
    <row r="171" spans="88:101" x14ac:dyDescent="0.35">
      <c r="CJ171" s="125" t="e">
        <f t="shared" si="126"/>
        <v>#VALUE!</v>
      </c>
      <c r="CK171" s="125" t="e">
        <f t="shared" si="127"/>
        <v>#VALUE!</v>
      </c>
      <c r="CM171" s="125" t="e">
        <f t="shared" si="128"/>
        <v>#VALUE!</v>
      </c>
      <c r="CN171" s="125" t="e">
        <f t="shared" si="129"/>
        <v>#VALUE!</v>
      </c>
      <c r="CP171" s="125" t="e">
        <f t="shared" si="130"/>
        <v>#VALUE!</v>
      </c>
      <c r="CQ171" s="125" t="e">
        <f t="shared" si="131"/>
        <v>#VALUE!</v>
      </c>
      <c r="CS171" s="125" t="e">
        <f t="shared" si="132"/>
        <v>#VALUE!</v>
      </c>
      <c r="CT171" s="125" t="e">
        <f t="shared" si="133"/>
        <v>#VALUE!</v>
      </c>
      <c r="CV171" s="125" t="e">
        <f t="shared" si="124"/>
        <v>#VALUE!</v>
      </c>
      <c r="CW171" s="125" t="e">
        <f t="shared" si="125"/>
        <v>#VALUE!</v>
      </c>
    </row>
    <row r="172" spans="88:101" x14ac:dyDescent="0.35">
      <c r="CJ172" s="125" t="e">
        <f t="shared" si="126"/>
        <v>#VALUE!</v>
      </c>
      <c r="CK172" s="125" t="e">
        <f t="shared" si="127"/>
        <v>#VALUE!</v>
      </c>
      <c r="CM172" s="125" t="e">
        <f t="shared" si="128"/>
        <v>#VALUE!</v>
      </c>
      <c r="CN172" s="125" t="e">
        <f t="shared" si="129"/>
        <v>#VALUE!</v>
      </c>
      <c r="CP172" s="125" t="e">
        <f t="shared" si="130"/>
        <v>#VALUE!</v>
      </c>
      <c r="CQ172" s="125" t="e">
        <f t="shared" si="131"/>
        <v>#VALUE!</v>
      </c>
      <c r="CS172" s="125" t="e">
        <f t="shared" si="132"/>
        <v>#VALUE!</v>
      </c>
      <c r="CT172" s="125" t="e">
        <f t="shared" si="133"/>
        <v>#VALUE!</v>
      </c>
      <c r="CV172" s="125" t="e">
        <f t="shared" si="124"/>
        <v>#VALUE!</v>
      </c>
      <c r="CW172" s="125" t="e">
        <f t="shared" si="125"/>
        <v>#VALUE!</v>
      </c>
    </row>
    <row r="173" spans="88:101" x14ac:dyDescent="0.35">
      <c r="CJ173" s="125" t="e">
        <f t="shared" si="126"/>
        <v>#VALUE!</v>
      </c>
      <c r="CK173" s="125" t="e">
        <f t="shared" si="127"/>
        <v>#VALUE!</v>
      </c>
      <c r="CM173" s="125" t="e">
        <f t="shared" si="128"/>
        <v>#VALUE!</v>
      </c>
      <c r="CN173" s="125" t="e">
        <f t="shared" si="129"/>
        <v>#VALUE!</v>
      </c>
      <c r="CP173" s="125" t="e">
        <f t="shared" si="130"/>
        <v>#VALUE!</v>
      </c>
      <c r="CQ173" s="125" t="e">
        <f t="shared" si="131"/>
        <v>#VALUE!</v>
      </c>
      <c r="CS173" s="125" t="e">
        <f t="shared" si="132"/>
        <v>#VALUE!</v>
      </c>
      <c r="CT173" s="125" t="e">
        <f t="shared" si="133"/>
        <v>#VALUE!</v>
      </c>
      <c r="CV173" s="125" t="e">
        <f t="shared" si="124"/>
        <v>#VALUE!</v>
      </c>
      <c r="CW173" s="125" t="e">
        <f t="shared" si="125"/>
        <v>#VALUE!</v>
      </c>
    </row>
    <row r="174" spans="88:101" x14ac:dyDescent="0.35">
      <c r="CJ174" s="125" t="e">
        <f t="shared" si="126"/>
        <v>#VALUE!</v>
      </c>
      <c r="CK174" s="125" t="e">
        <f t="shared" si="127"/>
        <v>#VALUE!</v>
      </c>
      <c r="CM174" s="125" t="e">
        <f t="shared" si="128"/>
        <v>#VALUE!</v>
      </c>
      <c r="CN174" s="125" t="e">
        <f t="shared" si="129"/>
        <v>#VALUE!</v>
      </c>
      <c r="CP174" s="125" t="e">
        <f t="shared" si="130"/>
        <v>#VALUE!</v>
      </c>
      <c r="CQ174" s="125" t="e">
        <f t="shared" si="131"/>
        <v>#VALUE!</v>
      </c>
      <c r="CS174" s="125" t="e">
        <f t="shared" si="132"/>
        <v>#VALUE!</v>
      </c>
      <c r="CT174" s="125" t="e">
        <f t="shared" si="133"/>
        <v>#VALUE!</v>
      </c>
      <c r="CV174" s="125" t="e">
        <f t="shared" si="124"/>
        <v>#VALUE!</v>
      </c>
      <c r="CW174" s="125" t="e">
        <f t="shared" si="125"/>
        <v>#VALUE!</v>
      </c>
    </row>
    <row r="175" spans="88:101" x14ac:dyDescent="0.35">
      <c r="CJ175" s="125" t="e">
        <f t="shared" si="126"/>
        <v>#VALUE!</v>
      </c>
      <c r="CK175" s="125" t="e">
        <f t="shared" si="127"/>
        <v>#VALUE!</v>
      </c>
      <c r="CM175" s="125" t="e">
        <f t="shared" si="128"/>
        <v>#VALUE!</v>
      </c>
      <c r="CN175" s="125" t="e">
        <f t="shared" si="129"/>
        <v>#VALUE!</v>
      </c>
      <c r="CP175" s="125" t="e">
        <f t="shared" si="130"/>
        <v>#VALUE!</v>
      </c>
      <c r="CQ175" s="125" t="e">
        <f t="shared" si="131"/>
        <v>#VALUE!</v>
      </c>
      <c r="CS175" s="125" t="e">
        <f t="shared" si="132"/>
        <v>#VALUE!</v>
      </c>
      <c r="CT175" s="125" t="e">
        <f t="shared" si="133"/>
        <v>#VALUE!</v>
      </c>
      <c r="CV175" s="125" t="e">
        <f t="shared" si="124"/>
        <v>#VALUE!</v>
      </c>
      <c r="CW175" s="125" t="e">
        <f t="shared" si="125"/>
        <v>#VALUE!</v>
      </c>
    </row>
    <row r="176" spans="88:101" x14ac:dyDescent="0.35">
      <c r="CJ176" s="125" t="e">
        <f t="shared" si="126"/>
        <v>#VALUE!</v>
      </c>
      <c r="CK176" s="125" t="e">
        <f t="shared" si="127"/>
        <v>#VALUE!</v>
      </c>
      <c r="CM176" s="125" t="e">
        <f t="shared" si="128"/>
        <v>#VALUE!</v>
      </c>
      <c r="CN176" s="125" t="e">
        <f t="shared" si="129"/>
        <v>#VALUE!</v>
      </c>
      <c r="CP176" s="125" t="e">
        <f t="shared" si="130"/>
        <v>#VALUE!</v>
      </c>
      <c r="CQ176" s="125" t="e">
        <f t="shared" si="131"/>
        <v>#VALUE!</v>
      </c>
      <c r="CS176" s="125" t="e">
        <f t="shared" si="132"/>
        <v>#VALUE!</v>
      </c>
      <c r="CT176" s="125" t="e">
        <f t="shared" si="133"/>
        <v>#VALUE!</v>
      </c>
      <c r="CV176" s="125" t="e">
        <f t="shared" si="124"/>
        <v>#VALUE!</v>
      </c>
      <c r="CW176" s="125" t="e">
        <f t="shared" si="125"/>
        <v>#VALUE!</v>
      </c>
    </row>
    <row r="177" spans="88:101" x14ac:dyDescent="0.35">
      <c r="CJ177" s="125" t="e">
        <f t="shared" si="126"/>
        <v>#VALUE!</v>
      </c>
      <c r="CK177" s="125" t="e">
        <f t="shared" si="127"/>
        <v>#VALUE!</v>
      </c>
      <c r="CM177" s="125" t="e">
        <f t="shared" si="128"/>
        <v>#VALUE!</v>
      </c>
      <c r="CN177" s="125" t="e">
        <f t="shared" si="129"/>
        <v>#VALUE!</v>
      </c>
      <c r="CP177" s="125" t="e">
        <f t="shared" si="130"/>
        <v>#VALUE!</v>
      </c>
      <c r="CQ177" s="125" t="e">
        <f t="shared" si="131"/>
        <v>#VALUE!</v>
      </c>
      <c r="CS177" s="125" t="e">
        <f t="shared" si="132"/>
        <v>#VALUE!</v>
      </c>
      <c r="CT177" s="125" t="e">
        <f t="shared" si="133"/>
        <v>#VALUE!</v>
      </c>
      <c r="CV177" s="125" t="e">
        <f t="shared" si="124"/>
        <v>#VALUE!</v>
      </c>
      <c r="CW177" s="125" t="e">
        <f t="shared" si="125"/>
        <v>#VALUE!</v>
      </c>
    </row>
    <row r="178" spans="88:101" x14ac:dyDescent="0.35">
      <c r="CJ178" s="125" t="e">
        <f t="shared" si="126"/>
        <v>#VALUE!</v>
      </c>
      <c r="CK178" s="125" t="e">
        <f t="shared" si="127"/>
        <v>#VALUE!</v>
      </c>
      <c r="CM178" s="125" t="e">
        <f t="shared" si="128"/>
        <v>#VALUE!</v>
      </c>
      <c r="CN178" s="125" t="e">
        <f t="shared" si="129"/>
        <v>#VALUE!</v>
      </c>
      <c r="CP178" s="125" t="e">
        <f t="shared" si="130"/>
        <v>#VALUE!</v>
      </c>
      <c r="CQ178" s="125" t="e">
        <f t="shared" si="131"/>
        <v>#VALUE!</v>
      </c>
      <c r="CS178" s="125" t="e">
        <f t="shared" si="132"/>
        <v>#VALUE!</v>
      </c>
      <c r="CT178" s="125" t="e">
        <f t="shared" si="133"/>
        <v>#VALUE!</v>
      </c>
      <c r="CV178" s="125" t="e">
        <f t="shared" si="124"/>
        <v>#VALUE!</v>
      </c>
      <c r="CW178" s="125" t="e">
        <f t="shared" si="125"/>
        <v>#VALUE!</v>
      </c>
    </row>
    <row r="179" spans="88:101" x14ac:dyDescent="0.35">
      <c r="CJ179" s="125" t="e">
        <f t="shared" si="126"/>
        <v>#VALUE!</v>
      </c>
      <c r="CK179" s="125" t="e">
        <f t="shared" si="127"/>
        <v>#VALUE!</v>
      </c>
      <c r="CM179" s="125" t="e">
        <f t="shared" si="128"/>
        <v>#VALUE!</v>
      </c>
      <c r="CN179" s="125" t="e">
        <f t="shared" si="129"/>
        <v>#VALUE!</v>
      </c>
      <c r="CP179" s="125" t="e">
        <f t="shared" si="130"/>
        <v>#VALUE!</v>
      </c>
      <c r="CQ179" s="125" t="e">
        <f t="shared" si="131"/>
        <v>#VALUE!</v>
      </c>
      <c r="CS179" s="125" t="e">
        <f t="shared" si="132"/>
        <v>#VALUE!</v>
      </c>
      <c r="CT179" s="125" t="e">
        <f t="shared" si="133"/>
        <v>#VALUE!</v>
      </c>
      <c r="CV179" s="125" t="e">
        <f t="shared" si="124"/>
        <v>#VALUE!</v>
      </c>
      <c r="CW179" s="125" t="e">
        <f t="shared" si="125"/>
        <v>#VALUE!</v>
      </c>
    </row>
    <row r="180" spans="88:101" x14ac:dyDescent="0.35">
      <c r="CJ180" s="125" t="e">
        <f t="shared" si="126"/>
        <v>#VALUE!</v>
      </c>
      <c r="CK180" s="125" t="e">
        <f t="shared" si="127"/>
        <v>#VALUE!</v>
      </c>
      <c r="CM180" s="125" t="e">
        <f t="shared" si="128"/>
        <v>#VALUE!</v>
      </c>
      <c r="CN180" s="125" t="e">
        <f t="shared" si="129"/>
        <v>#VALUE!</v>
      </c>
      <c r="CP180" s="125" t="e">
        <f t="shared" si="130"/>
        <v>#VALUE!</v>
      </c>
      <c r="CQ180" s="125" t="e">
        <f t="shared" si="131"/>
        <v>#VALUE!</v>
      </c>
      <c r="CS180" s="125" t="e">
        <f t="shared" si="132"/>
        <v>#VALUE!</v>
      </c>
      <c r="CT180" s="125" t="e">
        <f t="shared" si="133"/>
        <v>#VALUE!</v>
      </c>
      <c r="CV180" s="125" t="e">
        <f t="shared" si="124"/>
        <v>#VALUE!</v>
      </c>
      <c r="CW180" s="125" t="e">
        <f t="shared" si="125"/>
        <v>#VALUE!</v>
      </c>
    </row>
    <row r="181" spans="88:101" x14ac:dyDescent="0.35">
      <c r="CJ181" s="125" t="e">
        <f t="shared" si="126"/>
        <v>#VALUE!</v>
      </c>
      <c r="CK181" s="125" t="e">
        <f t="shared" si="127"/>
        <v>#VALUE!</v>
      </c>
      <c r="CM181" s="125" t="e">
        <f t="shared" si="128"/>
        <v>#VALUE!</v>
      </c>
      <c r="CN181" s="125" t="e">
        <f t="shared" si="129"/>
        <v>#VALUE!</v>
      </c>
      <c r="CP181" s="125" t="e">
        <f t="shared" si="130"/>
        <v>#VALUE!</v>
      </c>
      <c r="CQ181" s="125" t="e">
        <f t="shared" si="131"/>
        <v>#VALUE!</v>
      </c>
      <c r="CS181" s="125" t="e">
        <f t="shared" si="132"/>
        <v>#VALUE!</v>
      </c>
      <c r="CT181" s="125" t="e">
        <f t="shared" si="133"/>
        <v>#VALUE!</v>
      </c>
      <c r="CV181" s="125" t="e">
        <f t="shared" si="124"/>
        <v>#VALUE!</v>
      </c>
      <c r="CW181" s="125" t="e">
        <f t="shared" si="125"/>
        <v>#VALUE!</v>
      </c>
    </row>
    <row r="182" spans="88:101" x14ac:dyDescent="0.35">
      <c r="CJ182" s="125" t="e">
        <f t="shared" si="126"/>
        <v>#VALUE!</v>
      </c>
      <c r="CK182" s="125" t="e">
        <f t="shared" si="127"/>
        <v>#VALUE!</v>
      </c>
      <c r="CM182" s="125" t="e">
        <f t="shared" si="128"/>
        <v>#VALUE!</v>
      </c>
      <c r="CN182" s="125" t="e">
        <f t="shared" si="129"/>
        <v>#VALUE!</v>
      </c>
      <c r="CP182" s="125" t="e">
        <f t="shared" si="130"/>
        <v>#VALUE!</v>
      </c>
      <c r="CQ182" s="125" t="e">
        <f t="shared" si="131"/>
        <v>#VALUE!</v>
      </c>
      <c r="CS182" s="125" t="e">
        <f t="shared" si="132"/>
        <v>#VALUE!</v>
      </c>
      <c r="CT182" s="125" t="e">
        <f t="shared" si="133"/>
        <v>#VALUE!</v>
      </c>
      <c r="CV182" s="125" t="e">
        <f t="shared" si="124"/>
        <v>#VALUE!</v>
      </c>
      <c r="CW182" s="125" t="e">
        <f t="shared" si="125"/>
        <v>#VALUE!</v>
      </c>
    </row>
    <row r="183" spans="88:101" x14ac:dyDescent="0.35">
      <c r="CJ183" s="125" t="e">
        <f t="shared" si="126"/>
        <v>#VALUE!</v>
      </c>
      <c r="CK183" s="125" t="e">
        <f t="shared" si="127"/>
        <v>#VALUE!</v>
      </c>
      <c r="CM183" s="125" t="e">
        <f t="shared" si="128"/>
        <v>#VALUE!</v>
      </c>
      <c r="CN183" s="125" t="e">
        <f t="shared" si="129"/>
        <v>#VALUE!</v>
      </c>
      <c r="CP183" s="125" t="e">
        <f t="shared" si="130"/>
        <v>#VALUE!</v>
      </c>
      <c r="CQ183" s="125" t="e">
        <f t="shared" si="131"/>
        <v>#VALUE!</v>
      </c>
      <c r="CS183" s="125" t="e">
        <f t="shared" si="132"/>
        <v>#VALUE!</v>
      </c>
      <c r="CT183" s="125" t="e">
        <f t="shared" si="133"/>
        <v>#VALUE!</v>
      </c>
      <c r="CV183" s="125" t="e">
        <f t="shared" si="124"/>
        <v>#VALUE!</v>
      </c>
      <c r="CW183" s="125" t="e">
        <f t="shared" si="125"/>
        <v>#VALUE!</v>
      </c>
    </row>
    <row r="184" spans="88:101" x14ac:dyDescent="0.35">
      <c r="CJ184" s="125" t="e">
        <f t="shared" si="126"/>
        <v>#VALUE!</v>
      </c>
      <c r="CK184" s="125" t="e">
        <f t="shared" si="127"/>
        <v>#VALUE!</v>
      </c>
      <c r="CM184" s="125" t="e">
        <f t="shared" si="128"/>
        <v>#VALUE!</v>
      </c>
      <c r="CN184" s="125" t="e">
        <f t="shared" si="129"/>
        <v>#VALUE!</v>
      </c>
      <c r="CP184" s="125" t="e">
        <f t="shared" si="130"/>
        <v>#VALUE!</v>
      </c>
      <c r="CQ184" s="125" t="e">
        <f t="shared" si="131"/>
        <v>#VALUE!</v>
      </c>
      <c r="CS184" s="125" t="e">
        <f t="shared" si="132"/>
        <v>#VALUE!</v>
      </c>
      <c r="CT184" s="125" t="e">
        <f t="shared" si="133"/>
        <v>#VALUE!</v>
      </c>
      <c r="CV184" s="125" t="e">
        <f t="shared" si="124"/>
        <v>#VALUE!</v>
      </c>
      <c r="CW184" s="125" t="e">
        <f t="shared" si="125"/>
        <v>#VALUE!</v>
      </c>
    </row>
    <row r="185" spans="88:101" x14ac:dyDescent="0.35">
      <c r="CJ185" s="125" t="e">
        <f t="shared" si="126"/>
        <v>#VALUE!</v>
      </c>
      <c r="CK185" s="125" t="e">
        <f t="shared" si="127"/>
        <v>#VALUE!</v>
      </c>
      <c r="CM185" s="125" t="e">
        <f t="shared" si="128"/>
        <v>#VALUE!</v>
      </c>
      <c r="CN185" s="125" t="e">
        <f t="shared" si="129"/>
        <v>#VALUE!</v>
      </c>
      <c r="CP185" s="125" t="e">
        <f t="shared" si="130"/>
        <v>#VALUE!</v>
      </c>
      <c r="CQ185" s="125" t="e">
        <f t="shared" si="131"/>
        <v>#VALUE!</v>
      </c>
      <c r="CS185" s="125" t="e">
        <f t="shared" si="132"/>
        <v>#VALUE!</v>
      </c>
      <c r="CT185" s="125" t="e">
        <f t="shared" si="133"/>
        <v>#VALUE!</v>
      </c>
      <c r="CV185" s="125" t="e">
        <f t="shared" si="124"/>
        <v>#VALUE!</v>
      </c>
      <c r="CW185" s="125" t="e">
        <f t="shared" si="125"/>
        <v>#VALUE!</v>
      </c>
    </row>
    <row r="186" spans="88:101" x14ac:dyDescent="0.35">
      <c r="CJ186" s="125" t="e">
        <f t="shared" si="126"/>
        <v>#VALUE!</v>
      </c>
      <c r="CK186" s="125" t="e">
        <f t="shared" si="127"/>
        <v>#VALUE!</v>
      </c>
      <c r="CM186" s="125" t="e">
        <f t="shared" si="128"/>
        <v>#VALUE!</v>
      </c>
      <c r="CN186" s="125" t="e">
        <f t="shared" si="129"/>
        <v>#VALUE!</v>
      </c>
      <c r="CP186" s="125" t="e">
        <f t="shared" si="130"/>
        <v>#VALUE!</v>
      </c>
      <c r="CQ186" s="125" t="e">
        <f t="shared" si="131"/>
        <v>#VALUE!</v>
      </c>
      <c r="CS186" s="125" t="e">
        <f t="shared" si="132"/>
        <v>#VALUE!</v>
      </c>
      <c r="CT186" s="125" t="e">
        <f t="shared" si="133"/>
        <v>#VALUE!</v>
      </c>
      <c r="CV186" s="125" t="e">
        <f t="shared" si="124"/>
        <v>#VALUE!</v>
      </c>
      <c r="CW186" s="125" t="e">
        <f t="shared" si="125"/>
        <v>#VALUE!</v>
      </c>
    </row>
    <row r="187" spans="88:101" x14ac:dyDescent="0.35">
      <c r="CJ187" s="125" t="e">
        <f t="shared" si="126"/>
        <v>#VALUE!</v>
      </c>
      <c r="CK187" s="125" t="e">
        <f t="shared" si="127"/>
        <v>#VALUE!</v>
      </c>
      <c r="CM187" s="125" t="e">
        <f t="shared" si="128"/>
        <v>#VALUE!</v>
      </c>
      <c r="CN187" s="125" t="e">
        <f t="shared" si="129"/>
        <v>#VALUE!</v>
      </c>
      <c r="CP187" s="125" t="e">
        <f t="shared" si="130"/>
        <v>#VALUE!</v>
      </c>
      <c r="CQ187" s="125" t="e">
        <f t="shared" si="131"/>
        <v>#VALUE!</v>
      </c>
      <c r="CS187" s="125" t="e">
        <f t="shared" si="132"/>
        <v>#VALUE!</v>
      </c>
      <c r="CT187" s="125" t="e">
        <f t="shared" si="133"/>
        <v>#VALUE!</v>
      </c>
      <c r="CV187" s="125" t="e">
        <f t="shared" si="124"/>
        <v>#VALUE!</v>
      </c>
      <c r="CW187" s="125" t="e">
        <f t="shared" si="125"/>
        <v>#VALUE!</v>
      </c>
    </row>
    <row r="188" spans="88:101" x14ac:dyDescent="0.35">
      <c r="CJ188" s="125" t="e">
        <f t="shared" si="126"/>
        <v>#VALUE!</v>
      </c>
      <c r="CK188" s="125" t="e">
        <f t="shared" si="127"/>
        <v>#VALUE!</v>
      </c>
      <c r="CM188" s="125" t="e">
        <f t="shared" si="128"/>
        <v>#VALUE!</v>
      </c>
      <c r="CN188" s="125" t="e">
        <f t="shared" si="129"/>
        <v>#VALUE!</v>
      </c>
      <c r="CP188" s="125" t="e">
        <f t="shared" si="130"/>
        <v>#VALUE!</v>
      </c>
      <c r="CQ188" s="125" t="e">
        <f t="shared" si="131"/>
        <v>#VALUE!</v>
      </c>
      <c r="CS188" s="125" t="e">
        <f t="shared" si="132"/>
        <v>#VALUE!</v>
      </c>
      <c r="CT188" s="125" t="e">
        <f t="shared" si="133"/>
        <v>#VALUE!</v>
      </c>
      <c r="CV188" s="125" t="e">
        <f t="shared" si="124"/>
        <v>#VALUE!</v>
      </c>
      <c r="CW188" s="125" t="e">
        <f t="shared" si="125"/>
        <v>#VALUE!</v>
      </c>
    </row>
    <row r="189" spans="88:101" x14ac:dyDescent="0.35">
      <c r="CJ189" s="125" t="e">
        <f t="shared" si="126"/>
        <v>#VALUE!</v>
      </c>
      <c r="CK189" s="125" t="e">
        <f t="shared" si="127"/>
        <v>#VALUE!</v>
      </c>
      <c r="CM189" s="125" t="e">
        <f t="shared" si="128"/>
        <v>#VALUE!</v>
      </c>
      <c r="CN189" s="125" t="e">
        <f t="shared" si="129"/>
        <v>#VALUE!</v>
      </c>
      <c r="CP189" s="125" t="e">
        <f t="shared" si="130"/>
        <v>#VALUE!</v>
      </c>
      <c r="CQ189" s="125" t="e">
        <f t="shared" si="131"/>
        <v>#VALUE!</v>
      </c>
      <c r="CS189" s="125" t="e">
        <f t="shared" si="132"/>
        <v>#VALUE!</v>
      </c>
      <c r="CT189" s="125" t="e">
        <f t="shared" si="133"/>
        <v>#VALUE!</v>
      </c>
      <c r="CV189" s="125" t="e">
        <f t="shared" si="124"/>
        <v>#VALUE!</v>
      </c>
      <c r="CW189" s="125" t="e">
        <f t="shared" si="125"/>
        <v>#VALUE!</v>
      </c>
    </row>
    <row r="190" spans="88:101" x14ac:dyDescent="0.35">
      <c r="CJ190" s="125" t="e">
        <f t="shared" si="126"/>
        <v>#VALUE!</v>
      </c>
      <c r="CK190" s="125" t="e">
        <f t="shared" si="127"/>
        <v>#VALUE!</v>
      </c>
      <c r="CM190" s="125" t="e">
        <f t="shared" si="128"/>
        <v>#VALUE!</v>
      </c>
      <c r="CN190" s="125" t="e">
        <f t="shared" si="129"/>
        <v>#VALUE!</v>
      </c>
      <c r="CP190" s="125" t="e">
        <f t="shared" si="130"/>
        <v>#VALUE!</v>
      </c>
      <c r="CQ190" s="125" t="e">
        <f t="shared" si="131"/>
        <v>#VALUE!</v>
      </c>
      <c r="CS190" s="125" t="e">
        <f t="shared" si="132"/>
        <v>#VALUE!</v>
      </c>
      <c r="CT190" s="125" t="e">
        <f t="shared" si="133"/>
        <v>#VALUE!</v>
      </c>
      <c r="CV190" s="125" t="e">
        <f t="shared" si="124"/>
        <v>#VALUE!</v>
      </c>
      <c r="CW190" s="125" t="e">
        <f t="shared" si="125"/>
        <v>#VALUE!</v>
      </c>
    </row>
    <row r="191" spans="88:101" x14ac:dyDescent="0.35">
      <c r="CJ191" s="125"/>
      <c r="CK191" s="125"/>
    </row>
    <row r="192" spans="88:101" x14ac:dyDescent="0.35">
      <c r="CJ192" s="125"/>
      <c r="CK192" s="125"/>
    </row>
    <row r="193" spans="88:89" x14ac:dyDescent="0.35">
      <c r="CJ193" s="125"/>
      <c r="CK193" s="125"/>
    </row>
    <row r="194" spans="88:89" x14ac:dyDescent="0.35">
      <c r="CJ194" s="125"/>
      <c r="CK194" s="125"/>
    </row>
    <row r="195" spans="88:89" x14ac:dyDescent="0.35">
      <c r="CJ195" s="125"/>
      <c r="CK195" s="125"/>
    </row>
    <row r="196" spans="88:89" x14ac:dyDescent="0.35">
      <c r="CJ196" s="125"/>
      <c r="CK196" s="125"/>
    </row>
    <row r="197" spans="88:89" x14ac:dyDescent="0.35">
      <c r="CJ197" s="125"/>
      <c r="CK197" s="125"/>
    </row>
    <row r="198" spans="88:89" x14ac:dyDescent="0.35">
      <c r="CJ198" s="125"/>
      <c r="CK198" s="125"/>
    </row>
    <row r="199" spans="88:89" x14ac:dyDescent="0.35">
      <c r="CJ199" s="125"/>
      <c r="CK199" s="125"/>
    </row>
    <row r="200" spans="88:89" x14ac:dyDescent="0.35">
      <c r="CJ200" s="125"/>
      <c r="CK200" s="125"/>
    </row>
    <row r="201" spans="88:89" x14ac:dyDescent="0.35">
      <c r="CJ201" s="125"/>
      <c r="CK201" s="125"/>
    </row>
    <row r="202" spans="88:89" x14ac:dyDescent="0.35">
      <c r="CJ202" s="125"/>
      <c r="CK202" s="125"/>
    </row>
    <row r="203" spans="88:89" x14ac:dyDescent="0.35">
      <c r="CJ203" s="125"/>
      <c r="CK203" s="125"/>
    </row>
    <row r="204" spans="88:89" x14ac:dyDescent="0.35">
      <c r="CJ204" s="125"/>
      <c r="CK204" s="125"/>
    </row>
    <row r="205" spans="88:89" x14ac:dyDescent="0.35">
      <c r="CJ205" s="125"/>
      <c r="CK205" s="125"/>
    </row>
    <row r="206" spans="88:89" x14ac:dyDescent="0.35">
      <c r="CJ206" s="125"/>
      <c r="CK206" s="125"/>
    </row>
    <row r="207" spans="88:89" x14ac:dyDescent="0.35">
      <c r="CJ207" s="125"/>
      <c r="CK207" s="125"/>
    </row>
    <row r="208" spans="88:89" x14ac:dyDescent="0.35">
      <c r="CJ208" s="125"/>
      <c r="CK208" s="125"/>
    </row>
    <row r="209" spans="88:89" x14ac:dyDescent="0.35">
      <c r="CJ209" s="125"/>
      <c r="CK209" s="125"/>
    </row>
    <row r="210" spans="88:89" x14ac:dyDescent="0.35">
      <c r="CJ210" s="125"/>
      <c r="CK210" s="125"/>
    </row>
    <row r="211" spans="88:89" x14ac:dyDescent="0.35">
      <c r="CJ211" s="125"/>
      <c r="CK211" s="125"/>
    </row>
    <row r="212" spans="88:89" x14ac:dyDescent="0.35">
      <c r="CJ212" s="125"/>
      <c r="CK212" s="125"/>
    </row>
    <row r="213" spans="88:89" x14ac:dyDescent="0.35">
      <c r="CJ213" s="125"/>
      <c r="CK213" s="125"/>
    </row>
    <row r="214" spans="88:89" x14ac:dyDescent="0.35">
      <c r="CJ214" s="125"/>
      <c r="CK214" s="125"/>
    </row>
    <row r="215" spans="88:89" x14ac:dyDescent="0.35">
      <c r="CJ215" s="125"/>
      <c r="CK215" s="125"/>
    </row>
    <row r="216" spans="88:89" x14ac:dyDescent="0.35">
      <c r="CJ216" s="125"/>
      <c r="CK216" s="125"/>
    </row>
    <row r="217" spans="88:89" x14ac:dyDescent="0.35">
      <c r="CJ217" s="125"/>
      <c r="CK217" s="125"/>
    </row>
    <row r="218" spans="88:89" x14ac:dyDescent="0.35">
      <c r="CJ218" s="125"/>
      <c r="CK218" s="125"/>
    </row>
    <row r="219" spans="88:89" x14ac:dyDescent="0.35">
      <c r="CJ219" s="125"/>
      <c r="CK219" s="125"/>
    </row>
    <row r="220" spans="88:89" x14ac:dyDescent="0.35">
      <c r="CJ220" s="125"/>
      <c r="CK220" s="125"/>
    </row>
    <row r="221" spans="88:89" x14ac:dyDescent="0.35">
      <c r="CJ221" s="125"/>
      <c r="CK221" s="125"/>
    </row>
    <row r="222" spans="88:89" x14ac:dyDescent="0.35">
      <c r="CJ222" s="125"/>
      <c r="CK222" s="125"/>
    </row>
    <row r="223" spans="88:89" x14ac:dyDescent="0.35">
      <c r="CJ223" s="125"/>
      <c r="CK223" s="125"/>
    </row>
    <row r="224" spans="88:89" x14ac:dyDescent="0.35">
      <c r="CJ224" s="125"/>
      <c r="CK224" s="125"/>
    </row>
    <row r="225" spans="88:89" x14ac:dyDescent="0.35">
      <c r="CJ225" s="125"/>
      <c r="CK225" s="125"/>
    </row>
    <row r="226" spans="88:89" x14ac:dyDescent="0.35">
      <c r="CJ226" s="125"/>
      <c r="CK226" s="125"/>
    </row>
    <row r="227" spans="88:89" x14ac:dyDescent="0.35">
      <c r="CJ227" s="125"/>
      <c r="CK227" s="125"/>
    </row>
    <row r="228" spans="88:89" x14ac:dyDescent="0.35">
      <c r="CJ228" s="125"/>
      <c r="CK228" s="125"/>
    </row>
    <row r="229" spans="88:89" x14ac:dyDescent="0.35">
      <c r="CJ229" s="125"/>
      <c r="CK229" s="125"/>
    </row>
    <row r="230" spans="88:89" x14ac:dyDescent="0.35">
      <c r="CJ230" s="125"/>
      <c r="CK230" s="125"/>
    </row>
    <row r="231" spans="88:89" x14ac:dyDescent="0.35">
      <c r="CJ231" s="125"/>
      <c r="CK231" s="125"/>
    </row>
    <row r="232" spans="88:89" x14ac:dyDescent="0.35">
      <c r="CJ232" s="125"/>
      <c r="CK232" s="125"/>
    </row>
  </sheetData>
  <mergeCells count="34">
    <mergeCell ref="AF3:AH3"/>
    <mergeCell ref="Q2:Y2"/>
    <mergeCell ref="Z2:AH2"/>
    <mergeCell ref="AI2:AQ2"/>
    <mergeCell ref="AR2:AZ2"/>
    <mergeCell ref="Q3:S3"/>
    <mergeCell ref="T3:V3"/>
    <mergeCell ref="W3:Y3"/>
    <mergeCell ref="Z3:AB3"/>
    <mergeCell ref="AC3:AE3"/>
    <mergeCell ref="AI3:AK3"/>
    <mergeCell ref="AL3:AN3"/>
    <mergeCell ref="AO3:AQ3"/>
    <mergeCell ref="AR3:AT3"/>
    <mergeCell ref="AU3:AW3"/>
    <mergeCell ref="AX3:AZ3"/>
    <mergeCell ref="BA2:BI2"/>
    <mergeCell ref="BJ2:BR2"/>
    <mergeCell ref="BP3:BR3"/>
    <mergeCell ref="BA3:BC3"/>
    <mergeCell ref="BD3:BF3"/>
    <mergeCell ref="BG3:BI3"/>
    <mergeCell ref="BJ3:BL3"/>
    <mergeCell ref="BM3:BO3"/>
    <mergeCell ref="CS2:CU2"/>
    <mergeCell ref="CV2:CX2"/>
    <mergeCell ref="BT2:BV2"/>
    <mergeCell ref="BW2:BY2"/>
    <mergeCell ref="BZ2:CB2"/>
    <mergeCell ref="CC2:CE2"/>
    <mergeCell ref="CF2:CH2"/>
    <mergeCell ref="CJ2:CL2"/>
    <mergeCell ref="CM2:CO2"/>
    <mergeCell ref="CP2:CR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DBA39-7773-4C57-B7B4-37C4CEFE99E9}">
  <sheetPr codeName="Sheet11"/>
  <dimension ref="B2:N23"/>
  <sheetViews>
    <sheetView workbookViewId="0">
      <selection activeCell="C17" sqref="C17"/>
    </sheetView>
  </sheetViews>
  <sheetFormatPr defaultRowHeight="14.5" x14ac:dyDescent="0.35"/>
  <cols>
    <col min="2" max="2" width="39.1796875" customWidth="1"/>
    <col min="3" max="5" width="18.453125" customWidth="1"/>
  </cols>
  <sheetData>
    <row r="2" spans="2:14" ht="15" thickBot="1" x14ac:dyDescent="0.4">
      <c r="B2" s="1"/>
      <c r="C2" s="2"/>
      <c r="D2" s="2"/>
      <c r="E2" s="38"/>
      <c r="F2" s="38"/>
    </row>
    <row r="3" spans="2:14" x14ac:dyDescent="0.35">
      <c r="B3" s="28" t="s">
        <v>317</v>
      </c>
      <c r="C3" s="29" t="s">
        <v>318</v>
      </c>
      <c r="D3" s="29" t="s">
        <v>75</v>
      </c>
      <c r="E3" s="30" t="s">
        <v>76</v>
      </c>
      <c r="F3" s="38"/>
      <c r="G3" s="196"/>
      <c r="H3" s="196"/>
      <c r="I3" s="196"/>
      <c r="J3" s="196"/>
      <c r="K3" s="196"/>
      <c r="L3" s="196"/>
      <c r="M3" s="196"/>
      <c r="N3" s="196"/>
    </row>
    <row r="4" spans="2:14" x14ac:dyDescent="0.35">
      <c r="B4" s="22" t="s">
        <v>319</v>
      </c>
      <c r="C4" s="12">
        <v>9.9470937157014525</v>
      </c>
      <c r="D4" s="12">
        <v>2.6583368882172635</v>
      </c>
      <c r="E4" s="9">
        <v>18.375502918956045</v>
      </c>
      <c r="F4" s="39"/>
      <c r="G4" s="196"/>
      <c r="H4" s="196"/>
      <c r="I4" s="196"/>
      <c r="J4" s="196"/>
      <c r="K4" s="196"/>
      <c r="L4" s="196"/>
      <c r="M4" s="196"/>
      <c r="N4" s="196"/>
    </row>
    <row r="5" spans="2:14" ht="15" thickBot="1" x14ac:dyDescent="0.4">
      <c r="B5" s="23" t="s">
        <v>320</v>
      </c>
      <c r="C5" s="119">
        <v>0.27272727272727271</v>
      </c>
      <c r="D5" s="10">
        <v>0.36626534915012771</v>
      </c>
      <c r="E5" s="11">
        <v>7.210363926114878E-2</v>
      </c>
      <c r="F5" s="39"/>
      <c r="G5" s="196"/>
      <c r="H5" s="196"/>
      <c r="I5" s="196"/>
      <c r="J5" s="196"/>
      <c r="K5" s="196"/>
      <c r="L5" s="196"/>
      <c r="M5" s="196"/>
      <c r="N5" s="196"/>
    </row>
    <row r="6" spans="2:14" x14ac:dyDescent="0.35">
      <c r="B6" s="184" t="s">
        <v>97</v>
      </c>
      <c r="C6" s="185">
        <v>1.3877995433272068</v>
      </c>
      <c r="D6" s="185">
        <v>1.0408496574954051</v>
      </c>
      <c r="E6" s="186">
        <v>1.7347494291590084</v>
      </c>
      <c r="F6" s="39"/>
      <c r="G6" s="196"/>
      <c r="H6" s="12"/>
      <c r="I6" s="12"/>
      <c r="J6" s="196"/>
      <c r="K6" s="196"/>
      <c r="L6" s="196"/>
      <c r="M6" s="196"/>
      <c r="N6" s="196"/>
    </row>
    <row r="7" spans="2:14" x14ac:dyDescent="0.35">
      <c r="B7" s="24" t="s">
        <v>98</v>
      </c>
      <c r="C7" s="12">
        <v>2008.4289452092016</v>
      </c>
      <c r="D7" s="12">
        <v>1991.1805622459185</v>
      </c>
      <c r="E7" s="9">
        <v>2018.0098903771925</v>
      </c>
      <c r="F7" s="39"/>
      <c r="G7" s="196"/>
      <c r="H7" s="12"/>
      <c r="I7" s="12"/>
      <c r="J7" s="196"/>
      <c r="K7" s="196"/>
      <c r="L7" s="196"/>
      <c r="M7" s="196"/>
      <c r="N7" s="196"/>
    </row>
    <row r="8" spans="2:14" x14ac:dyDescent="0.35">
      <c r="B8" s="22" t="s">
        <v>321</v>
      </c>
      <c r="C8" s="13">
        <v>2002.051839979651</v>
      </c>
      <c r="D8" s="13">
        <v>1986.3977333237556</v>
      </c>
      <c r="E8" s="6">
        <v>2010.0385088402543</v>
      </c>
      <c r="F8" s="39"/>
      <c r="G8" s="196"/>
      <c r="H8" s="13"/>
      <c r="I8" s="13"/>
      <c r="J8" s="196"/>
      <c r="K8" s="196"/>
      <c r="L8" s="196"/>
      <c r="M8" s="196"/>
      <c r="N8" s="196"/>
    </row>
    <row r="9" spans="2:14" ht="15" thickBot="1" x14ac:dyDescent="0.4">
      <c r="B9" s="23" t="s">
        <v>322</v>
      </c>
      <c r="C9" s="14">
        <v>6.3771052295505797</v>
      </c>
      <c r="D9" s="14">
        <v>4.7828289221629348</v>
      </c>
      <c r="E9" s="15">
        <v>7.9713815369382246</v>
      </c>
      <c r="F9" s="39"/>
      <c r="G9" s="196"/>
      <c r="H9" s="13"/>
      <c r="I9" s="13"/>
      <c r="J9" s="196"/>
      <c r="K9" s="196"/>
      <c r="L9" s="196"/>
      <c r="M9" s="196"/>
      <c r="N9" s="196"/>
    </row>
    <row r="10" spans="2:14" ht="15" thickBot="1" x14ac:dyDescent="0.4">
      <c r="B10" s="38"/>
      <c r="C10" s="194">
        <v>12.754210459101159</v>
      </c>
      <c r="D10" s="194">
        <v>9.5656578443258695</v>
      </c>
      <c r="E10" s="194">
        <v>15.942763073876449</v>
      </c>
      <c r="F10" s="39"/>
      <c r="G10" s="196"/>
      <c r="H10" s="196"/>
      <c r="I10" s="196"/>
      <c r="J10" s="196"/>
      <c r="K10" s="196"/>
      <c r="L10" s="196"/>
      <c r="M10" s="196"/>
      <c r="N10" s="196"/>
    </row>
    <row r="11" spans="2:14" x14ac:dyDescent="0.35">
      <c r="B11" s="28" t="s">
        <v>323</v>
      </c>
      <c r="C11" s="29" t="s">
        <v>324</v>
      </c>
      <c r="D11" s="31" t="s">
        <v>325</v>
      </c>
      <c r="E11" s="30" t="s">
        <v>326</v>
      </c>
      <c r="F11" s="39"/>
      <c r="G11" s="196"/>
      <c r="H11" s="196"/>
      <c r="I11" s="196"/>
      <c r="J11" s="196"/>
      <c r="K11" s="196"/>
      <c r="L11" s="196"/>
      <c r="M11" s="196"/>
      <c r="N11" s="196"/>
    </row>
    <row r="12" spans="2:14" x14ac:dyDescent="0.35">
      <c r="B12" s="22" t="s">
        <v>320</v>
      </c>
      <c r="C12" s="25">
        <v>0.27272727272727271</v>
      </c>
      <c r="D12" s="25">
        <v>7.1478962567329482E-2</v>
      </c>
      <c r="E12" s="16">
        <v>0.83708795479103792</v>
      </c>
      <c r="F12" s="39"/>
      <c r="G12" s="196"/>
      <c r="H12" s="196"/>
      <c r="I12" s="196"/>
      <c r="J12" s="196"/>
      <c r="K12" s="196"/>
      <c r="L12" s="196"/>
      <c r="M12" s="196"/>
      <c r="N12" s="196"/>
    </row>
    <row r="13" spans="2:14" ht="15" thickBot="1" x14ac:dyDescent="0.4">
      <c r="B13" s="23" t="s">
        <v>327</v>
      </c>
      <c r="C13" s="17">
        <v>9.9470937157014525</v>
      </c>
      <c r="D13" s="17">
        <v>5.567247354523488</v>
      </c>
      <c r="E13" s="18">
        <v>15.906231404848313</v>
      </c>
      <c r="F13" s="39"/>
      <c r="G13" s="196"/>
      <c r="H13" s="196"/>
      <c r="I13" s="196"/>
      <c r="J13" s="196"/>
      <c r="K13" s="196"/>
      <c r="L13" s="196"/>
      <c r="M13" s="196"/>
      <c r="N13" s="196"/>
    </row>
    <row r="14" spans="2:14" ht="15" thickBot="1" x14ac:dyDescent="0.4">
      <c r="B14" s="116" t="s">
        <v>328</v>
      </c>
      <c r="C14" s="117">
        <f>C12+0.05</f>
        <v>0.3227272727272727</v>
      </c>
      <c r="F14" s="39"/>
      <c r="G14" s="196"/>
      <c r="H14" s="196"/>
      <c r="I14" s="196"/>
      <c r="J14" s="196"/>
      <c r="K14" s="196"/>
      <c r="L14" s="196"/>
      <c r="M14" s="196"/>
      <c r="N14" s="196"/>
    </row>
    <row r="15" spans="2:14" ht="15" thickBot="1" x14ac:dyDescent="0.4">
      <c r="B15" s="116" t="s">
        <v>329</v>
      </c>
      <c r="C15" s="276" t="s">
        <v>379</v>
      </c>
      <c r="F15" s="39"/>
      <c r="G15" s="196"/>
      <c r="H15" s="196"/>
      <c r="I15" s="196"/>
      <c r="J15" s="196"/>
      <c r="K15" s="196"/>
      <c r="L15" s="196"/>
      <c r="M15" s="196"/>
      <c r="N15" s="196"/>
    </row>
    <row r="16" spans="2:14" x14ac:dyDescent="0.35">
      <c r="C16" s="209" t="s">
        <v>330</v>
      </c>
      <c r="D16" s="204" t="s">
        <v>331</v>
      </c>
      <c r="E16" s="210" t="s">
        <v>332</v>
      </c>
      <c r="F16" s="39"/>
    </row>
    <row r="17" spans="2:6" ht="15" thickBot="1" x14ac:dyDescent="0.4">
      <c r="C17" s="211">
        <f>SUM(D17:E17)</f>
        <v>4000</v>
      </c>
      <c r="D17" s="212">
        <v>2000</v>
      </c>
      <c r="E17" s="213">
        <v>2000</v>
      </c>
      <c r="F17" s="1"/>
    </row>
    <row r="18" spans="2:6" x14ac:dyDescent="0.35">
      <c r="E18" s="2"/>
      <c r="F18" s="1"/>
    </row>
    <row r="19" spans="2:6" x14ac:dyDescent="0.35">
      <c r="B19" s="1"/>
      <c r="C19" s="2"/>
      <c r="D19" s="2"/>
      <c r="E19" s="1"/>
      <c r="F19" s="1"/>
    </row>
    <row r="20" spans="2:6" x14ac:dyDescent="0.35">
      <c r="B20" s="1"/>
      <c r="C20" s="2"/>
      <c r="D20" s="2"/>
      <c r="E20" s="1"/>
      <c r="F20" s="1"/>
    </row>
    <row r="21" spans="2:6" x14ac:dyDescent="0.35">
      <c r="B21" s="1"/>
      <c r="C21" s="2"/>
      <c r="D21" s="2"/>
      <c r="E21" s="1"/>
      <c r="F21" s="1"/>
    </row>
    <row r="22" spans="2:6" x14ac:dyDescent="0.35">
      <c r="B22" s="1"/>
      <c r="C22" s="1"/>
      <c r="D22" s="1"/>
      <c r="E22" s="1"/>
      <c r="F22" s="1"/>
    </row>
    <row r="23" spans="2:6" x14ac:dyDescent="0.35">
      <c r="B23" s="1"/>
      <c r="C23" s="2"/>
      <c r="D23" s="2"/>
      <c r="E23" s="1"/>
      <c r="F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9BEE-7883-4D45-B1B9-3D5A844BD038}">
  <sheetPr codeName="Sheet1"/>
  <dimension ref="A1:D87"/>
  <sheetViews>
    <sheetView tabSelected="1" workbookViewId="0">
      <selection activeCell="E39" sqref="E39"/>
    </sheetView>
  </sheetViews>
  <sheetFormatPr defaultColWidth="16" defaultRowHeight="13" x14ac:dyDescent="0.3"/>
  <cols>
    <col min="1" max="3" width="16" style="85"/>
    <col min="4" max="16384" width="16" style="188"/>
  </cols>
  <sheetData>
    <row r="1" spans="1:4" s="303" customFormat="1" ht="26" x14ac:dyDescent="0.3">
      <c r="A1" s="302"/>
      <c r="B1" s="302" t="s">
        <v>381</v>
      </c>
      <c r="C1" s="302" t="s">
        <v>382</v>
      </c>
    </row>
    <row r="2" spans="1:4" x14ac:dyDescent="0.3">
      <c r="A2" s="85" t="s">
        <v>95</v>
      </c>
      <c r="B2" s="85">
        <v>0</v>
      </c>
      <c r="C2" s="85">
        <v>0</v>
      </c>
    </row>
    <row r="3" spans="1:4" x14ac:dyDescent="0.3">
      <c r="A3" s="85" t="s">
        <v>96</v>
      </c>
      <c r="B3" s="85">
        <v>100</v>
      </c>
      <c r="C3" s="85">
        <v>10</v>
      </c>
    </row>
    <row r="4" spans="1:4" x14ac:dyDescent="0.3">
      <c r="A4" s="85" t="s">
        <v>97</v>
      </c>
      <c r="B4" s="85">
        <v>3.8</v>
      </c>
      <c r="C4" s="85">
        <v>2.5</v>
      </c>
    </row>
    <row r="5" spans="1:4" x14ac:dyDescent="0.3">
      <c r="A5" s="85" t="s">
        <v>98</v>
      </c>
      <c r="B5" s="85">
        <v>2020</v>
      </c>
      <c r="C5" s="85">
        <v>2025</v>
      </c>
    </row>
    <row r="7" spans="1:4" x14ac:dyDescent="0.3">
      <c r="B7" s="187"/>
      <c r="C7" s="189"/>
    </row>
    <row r="8" spans="1:4" s="190" customFormat="1" ht="26" x14ac:dyDescent="0.3">
      <c r="A8" s="80"/>
      <c r="B8" s="80" t="s">
        <v>333</v>
      </c>
      <c r="C8" s="80" t="s">
        <v>334</v>
      </c>
      <c r="D8" s="190" t="s">
        <v>335</v>
      </c>
    </row>
    <row r="9" spans="1:4" x14ac:dyDescent="0.3">
      <c r="A9" s="189">
        <v>1972</v>
      </c>
      <c r="B9" s="187">
        <f>B$3+((B$2-B$3)/((1+EXP(($A9-B$5)/B$4))))</f>
        <v>3.2671836459030601E-4</v>
      </c>
      <c r="C9" s="187">
        <f>C$3+((C$2-C$3)/((1+EXP(($A9-C$5)/C$4))))</f>
        <v>6.2080758311822137E-9</v>
      </c>
      <c r="D9" s="188">
        <f t="shared" ref="D9:D40" si="0">B9-C9</f>
        <v>3.2671215651447483E-4</v>
      </c>
    </row>
    <row r="10" spans="1:4" x14ac:dyDescent="0.3">
      <c r="A10" s="189">
        <v>1973</v>
      </c>
      <c r="B10" s="187">
        <f t="shared" ref="B10:B73" si="1">B$3+((B$2-B$3)/((1+EXP(($A10-B$5)/B$4))))</f>
        <v>4.2507067134067711E-4</v>
      </c>
      <c r="C10" s="187">
        <f t="shared" ref="C10:C73" si="2">C$3+((C$2-C$3)/((1+EXP(($A10-C$5)/C$4))))</f>
        <v>9.2613596791579766E-9</v>
      </c>
      <c r="D10" s="188">
        <f t="shared" si="0"/>
        <v>4.2506140998099795E-4</v>
      </c>
    </row>
    <row r="11" spans="1:4" x14ac:dyDescent="0.3">
      <c r="A11" s="189">
        <v>1974</v>
      </c>
      <c r="B11" s="187">
        <f t="shared" si="1"/>
        <v>5.5302989279937265E-4</v>
      </c>
      <c r="C11" s="187">
        <f t="shared" si="2"/>
        <v>1.3816325861171208E-8</v>
      </c>
      <c r="D11" s="188">
        <f t="shared" si="0"/>
        <v>5.5301607647351148E-4</v>
      </c>
    </row>
    <row r="12" spans="1:4" x14ac:dyDescent="0.3">
      <c r="A12" s="189">
        <v>1975</v>
      </c>
      <c r="B12" s="187">
        <f t="shared" si="1"/>
        <v>7.1950846090373943E-4</v>
      </c>
      <c r="C12" s="187">
        <f t="shared" si="2"/>
        <v>2.0611537365766708E-8</v>
      </c>
      <c r="D12" s="188">
        <f t="shared" si="0"/>
        <v>7.1948784936637367E-4</v>
      </c>
    </row>
    <row r="13" spans="1:4" x14ac:dyDescent="0.3">
      <c r="A13" s="189">
        <v>1976</v>
      </c>
      <c r="B13" s="187">
        <f t="shared" si="1"/>
        <v>9.3610159709101026E-4</v>
      </c>
      <c r="C13" s="187">
        <f t="shared" si="2"/>
        <v>3.0748799062507715E-8</v>
      </c>
      <c r="D13" s="188">
        <f t="shared" si="0"/>
        <v>9.3607084829194775E-4</v>
      </c>
    </row>
    <row r="14" spans="1:4" x14ac:dyDescent="0.3">
      <c r="A14" s="189">
        <v>1977</v>
      </c>
      <c r="B14" s="187">
        <f t="shared" si="1"/>
        <v>1.2178948216927665E-3</v>
      </c>
      <c r="C14" s="187">
        <f t="shared" si="2"/>
        <v>4.5871816567455426E-8</v>
      </c>
      <c r="D14" s="188">
        <f t="shared" si="0"/>
        <v>1.2178489498761991E-3</v>
      </c>
    </row>
    <row r="15" spans="1:4" x14ac:dyDescent="0.3">
      <c r="A15" s="189">
        <v>1978</v>
      </c>
      <c r="B15" s="187">
        <f t="shared" si="1"/>
        <v>1.5845144833406266E-3</v>
      </c>
      <c r="C15" s="187">
        <f t="shared" si="2"/>
        <v>6.8432710165211574E-8</v>
      </c>
      <c r="D15" s="188">
        <f t="shared" si="0"/>
        <v>1.5844460506304614E-3</v>
      </c>
    </row>
    <row r="16" spans="1:4" x14ac:dyDescent="0.3">
      <c r="A16" s="189">
        <v>1979</v>
      </c>
      <c r="B16" s="187">
        <f t="shared" si="1"/>
        <v>2.0614944183705575E-3</v>
      </c>
      <c r="C16" s="187">
        <f t="shared" si="2"/>
        <v>1.0208960610214035E-7</v>
      </c>
      <c r="D16" s="188">
        <f t="shared" si="0"/>
        <v>2.0613923287644553E-3</v>
      </c>
    </row>
    <row r="17" spans="1:4" x14ac:dyDescent="0.3">
      <c r="A17" s="189">
        <v>1980</v>
      </c>
      <c r="B17" s="187">
        <f t="shared" si="1"/>
        <v>2.6820538275842409E-3</v>
      </c>
      <c r="C17" s="187">
        <f t="shared" si="2"/>
        <v>1.5229979410946726E-7</v>
      </c>
      <c r="D17" s="188">
        <f t="shared" si="0"/>
        <v>2.6819015277901315E-3</v>
      </c>
    </row>
    <row r="18" spans="1:4" x14ac:dyDescent="0.3">
      <c r="A18" s="189">
        <v>1981</v>
      </c>
      <c r="B18" s="187">
        <f t="shared" si="1"/>
        <v>3.4894100280666862E-3</v>
      </c>
      <c r="C18" s="187">
        <f t="shared" si="2"/>
        <v>2.2720459469383059E-7</v>
      </c>
      <c r="D18" s="188">
        <f t="shared" si="0"/>
        <v>3.4891828234719924E-3</v>
      </c>
    </row>
    <row r="19" spans="1:4" x14ac:dyDescent="0.3">
      <c r="A19" s="189">
        <v>1982</v>
      </c>
      <c r="B19" s="187">
        <f t="shared" si="1"/>
        <v>4.5397868702394817E-3</v>
      </c>
      <c r="C19" s="187">
        <f t="shared" si="2"/>
        <v>3.3894942141898809E-7</v>
      </c>
      <c r="D19" s="188">
        <f t="shared" si="0"/>
        <v>4.5394479208180627E-3</v>
      </c>
    </row>
    <row r="20" spans="1:4" x14ac:dyDescent="0.3">
      <c r="A20" s="189">
        <v>1983</v>
      </c>
      <c r="B20" s="187">
        <f t="shared" si="1"/>
        <v>5.9063278592077495E-3</v>
      </c>
      <c r="C20" s="187">
        <f t="shared" si="2"/>
        <v>5.0565310871775182E-7</v>
      </c>
      <c r="D20" s="188">
        <f t="shared" si="0"/>
        <v>5.9058222060990317E-3</v>
      </c>
    </row>
    <row r="21" spans="1:4" x14ac:dyDescent="0.3">
      <c r="A21" s="189">
        <v>1984</v>
      </c>
      <c r="B21" s="187">
        <f t="shared" si="1"/>
        <v>7.6841856840133005E-3</v>
      </c>
      <c r="C21" s="187">
        <f t="shared" si="2"/>
        <v>7.5434577695432381E-7</v>
      </c>
      <c r="D21" s="188">
        <f t="shared" si="0"/>
        <v>7.6834313382363462E-3</v>
      </c>
    </row>
    <row r="22" spans="1:4" x14ac:dyDescent="0.3">
      <c r="A22" s="189">
        <v>1985</v>
      </c>
      <c r="B22" s="187">
        <f t="shared" si="1"/>
        <v>9.9971412064832066E-3</v>
      </c>
      <c r="C22" s="187">
        <f t="shared" si="2"/>
        <v>1.12535161989058E-6</v>
      </c>
      <c r="D22" s="188">
        <f t="shared" si="0"/>
        <v>9.996015854863316E-3</v>
      </c>
    </row>
    <row r="23" spans="1:4" x14ac:dyDescent="0.3">
      <c r="A23" s="189">
        <v>1986</v>
      </c>
      <c r="B23" s="187">
        <f t="shared" si="1"/>
        <v>1.3006210489592718E-2</v>
      </c>
      <c r="C23" s="187">
        <f t="shared" si="2"/>
        <v>1.6788272478862609E-6</v>
      </c>
      <c r="D23" s="188">
        <f t="shared" si="0"/>
        <v>1.3004531662344831E-2</v>
      </c>
    </row>
    <row r="24" spans="1:4" x14ac:dyDescent="0.3">
      <c r="A24" s="189">
        <v>1987</v>
      </c>
      <c r="B24" s="187">
        <f t="shared" si="1"/>
        <v>1.6920835222379083E-2</v>
      </c>
      <c r="C24" s="187">
        <f t="shared" si="2"/>
        <v>2.5045157450165334E-6</v>
      </c>
      <c r="D24" s="188">
        <f t="shared" si="0"/>
        <v>1.6918330706634066E-2</v>
      </c>
    </row>
    <row r="25" spans="1:4" x14ac:dyDescent="0.3">
      <c r="A25" s="189">
        <v>1988</v>
      </c>
      <c r="B25" s="187">
        <f t="shared" si="1"/>
        <v>2.2013428970112159E-2</v>
      </c>
      <c r="C25" s="187">
        <f t="shared" si="2"/>
        <v>3.7362979821153885E-6</v>
      </c>
      <c r="D25" s="188">
        <f t="shared" si="0"/>
        <v>2.2009692672130043E-2</v>
      </c>
    </row>
    <row r="26" spans="1:4" x14ac:dyDescent="0.3">
      <c r="A26" s="189">
        <v>1989</v>
      </c>
      <c r="B26" s="187">
        <f t="shared" si="1"/>
        <v>2.8638280569438734E-2</v>
      </c>
      <c r="C26" s="187">
        <f t="shared" si="2"/>
        <v>5.5739005855315327E-6</v>
      </c>
      <c r="D26" s="188">
        <f t="shared" si="0"/>
        <v>2.8632706668853203E-2</v>
      </c>
    </row>
    <row r="27" spans="1:4" x14ac:dyDescent="0.3">
      <c r="A27" s="189">
        <v>1990</v>
      </c>
      <c r="B27" s="187">
        <f t="shared" si="1"/>
        <v>3.7256111270963288E-2</v>
      </c>
      <c r="C27" s="187">
        <f t="shared" si="2"/>
        <v>8.3152802776709223E-6</v>
      </c>
      <c r="D27" s="188">
        <f t="shared" si="0"/>
        <v>3.7247795990685617E-2</v>
      </c>
    </row>
    <row r="28" spans="1:4" x14ac:dyDescent="0.3">
      <c r="A28" s="189">
        <v>1991</v>
      </c>
      <c r="B28" s="187">
        <f t="shared" si="1"/>
        <v>4.8465962163390941E-2</v>
      </c>
      <c r="C28" s="187">
        <f t="shared" si="2"/>
        <v>1.2404935411325368E-5</v>
      </c>
      <c r="D28" s="188">
        <f t="shared" si="0"/>
        <v>4.8453557227979616E-2</v>
      </c>
    </row>
    <row r="29" spans="1:4" x14ac:dyDescent="0.3">
      <c r="A29" s="189">
        <v>1992</v>
      </c>
      <c r="B29" s="187">
        <f t="shared" si="1"/>
        <v>6.3046575554011497E-2</v>
      </c>
      <c r="C29" s="187">
        <f t="shared" si="2"/>
        <v>1.8505977729788015E-5</v>
      </c>
      <c r="D29" s="188">
        <f t="shared" si="0"/>
        <v>6.3028069576281709E-2</v>
      </c>
    </row>
    <row r="30" spans="1:4" x14ac:dyDescent="0.3">
      <c r="A30" s="189">
        <v>1993</v>
      </c>
      <c r="B30" s="187">
        <f t="shared" si="1"/>
        <v>8.2010055685131533E-2</v>
      </c>
      <c r="C30" s="187">
        <f t="shared" si="2"/>
        <v>2.7607649503380571E-5</v>
      </c>
      <c r="D30" s="188">
        <f t="shared" si="0"/>
        <v>8.1982448035628153E-2</v>
      </c>
    </row>
    <row r="31" spans="1:4" x14ac:dyDescent="0.3">
      <c r="A31" s="189">
        <v>1994</v>
      </c>
      <c r="B31" s="187">
        <f t="shared" si="1"/>
        <v>0.10667138266595089</v>
      </c>
      <c r="C31" s="187">
        <f t="shared" si="2"/>
        <v>4.1185717449820913E-5</v>
      </c>
      <c r="D31" s="188">
        <f t="shared" si="0"/>
        <v>0.10663019694850107</v>
      </c>
    </row>
    <row r="32" spans="1:4" x14ac:dyDescent="0.3">
      <c r="A32" s="189">
        <v>1995</v>
      </c>
      <c r="B32" s="187">
        <f t="shared" si="1"/>
        <v>0.13873834509605842</v>
      </c>
      <c r="C32" s="187">
        <f t="shared" si="2"/>
        <v>6.1441746021628774E-5</v>
      </c>
      <c r="D32" s="188">
        <f t="shared" si="0"/>
        <v>0.1386769033500368</v>
      </c>
    </row>
    <row r="33" spans="1:4" x14ac:dyDescent="0.3">
      <c r="A33" s="189">
        <v>1996</v>
      </c>
      <c r="B33" s="187">
        <f t="shared" si="1"/>
        <v>0.18042768939280052</v>
      </c>
      <c r="C33" s="187">
        <f t="shared" si="2"/>
        <v>9.1660037197627275E-5</v>
      </c>
      <c r="D33" s="188">
        <f t="shared" si="0"/>
        <v>0.18033602935560289</v>
      </c>
    </row>
    <row r="34" spans="1:4" x14ac:dyDescent="0.3">
      <c r="A34" s="189">
        <v>1997</v>
      </c>
      <c r="B34" s="187">
        <f t="shared" si="1"/>
        <v>0.23461479091170645</v>
      </c>
      <c r="C34" s="187">
        <f t="shared" si="2"/>
        <v>1.367400908467431E-4</v>
      </c>
      <c r="D34" s="188">
        <f t="shared" si="0"/>
        <v>0.23447805082085971</v>
      </c>
    </row>
    <row r="35" spans="1:4" x14ac:dyDescent="0.3">
      <c r="A35" s="189">
        <v>1998</v>
      </c>
      <c r="B35" s="187">
        <f t="shared" si="1"/>
        <v>0.30502595145392775</v>
      </c>
      <c r="C35" s="187">
        <f t="shared" si="2"/>
        <v>2.0399087279976413E-4</v>
      </c>
      <c r="D35" s="188">
        <f t="shared" si="0"/>
        <v>0.30482196058112798</v>
      </c>
    </row>
    <row r="36" spans="1:4" x14ac:dyDescent="0.3">
      <c r="A36" s="189">
        <v>1999</v>
      </c>
      <c r="B36" s="187">
        <f t="shared" si="1"/>
        <v>0.39648450055507567</v>
      </c>
      <c r="C36" s="187">
        <f t="shared" si="2"/>
        <v>3.0431556900722967E-4</v>
      </c>
      <c r="D36" s="188">
        <f t="shared" si="0"/>
        <v>0.39618018498606844</v>
      </c>
    </row>
    <row r="37" spans="1:4" x14ac:dyDescent="0.3">
      <c r="A37" s="189">
        <v>2000</v>
      </c>
      <c r="B37" s="187">
        <f t="shared" si="1"/>
        <v>0.51522413025527669</v>
      </c>
      <c r="C37" s="187">
        <f t="shared" si="2"/>
        <v>4.5397868702501398E-4</v>
      </c>
      <c r="D37" s="188">
        <f t="shared" si="0"/>
        <v>0.51477015156825168</v>
      </c>
    </row>
    <row r="38" spans="1:4" x14ac:dyDescent="0.3">
      <c r="A38" s="189">
        <v>2001</v>
      </c>
      <c r="B38" s="187">
        <f t="shared" si="1"/>
        <v>0.66928509242848122</v>
      </c>
      <c r="C38" s="187">
        <f t="shared" si="2"/>
        <v>6.7724149619685647E-4</v>
      </c>
      <c r="D38" s="188">
        <f t="shared" si="0"/>
        <v>0.66860785093228436</v>
      </c>
    </row>
    <row r="39" spans="1:4" x14ac:dyDescent="0.3">
      <c r="A39" s="189">
        <v>2002</v>
      </c>
      <c r="B39" s="187">
        <f t="shared" si="1"/>
        <v>0.86901055815685879</v>
      </c>
      <c r="C39" s="187">
        <f t="shared" si="2"/>
        <v>1.0102919390764242E-3</v>
      </c>
      <c r="D39" s="188">
        <f t="shared" si="0"/>
        <v>0.86800026621778237</v>
      </c>
    </row>
    <row r="40" spans="1:4" x14ac:dyDescent="0.3">
      <c r="A40" s="189">
        <v>2003</v>
      </c>
      <c r="B40" s="187">
        <f t="shared" si="1"/>
        <v>1.1276606949940629</v>
      </c>
      <c r="C40" s="187">
        <f t="shared" si="2"/>
        <v>1.5071035805966915E-3</v>
      </c>
      <c r="D40" s="188">
        <f t="shared" si="0"/>
        <v>1.1261535914134662</v>
      </c>
    </row>
    <row r="41" spans="1:4" x14ac:dyDescent="0.3">
      <c r="A41" s="189">
        <v>2004</v>
      </c>
      <c r="B41" s="187">
        <f t="shared" si="1"/>
        <v>1.4621593179194718</v>
      </c>
      <c r="C41" s="187">
        <f t="shared" si="2"/>
        <v>2.2481677023336033E-3</v>
      </c>
      <c r="D41" s="188">
        <f t="shared" ref="D41:D72" si="3">B41-C41</f>
        <v>1.4599111502171382</v>
      </c>
    </row>
    <row r="42" spans="1:4" x14ac:dyDescent="0.3">
      <c r="A42" s="189">
        <v>2005</v>
      </c>
      <c r="B42" s="187">
        <f t="shared" si="1"/>
        <v>1.8939797668871989</v>
      </c>
      <c r="C42" s="187">
        <f t="shared" si="2"/>
        <v>3.3535013046641637E-3</v>
      </c>
      <c r="D42" s="188">
        <f t="shared" si="3"/>
        <v>1.8906262655825348</v>
      </c>
    </row>
    <row r="43" spans="1:4" x14ac:dyDescent="0.3">
      <c r="A43" s="189">
        <v>2006</v>
      </c>
      <c r="B43" s="187">
        <f t="shared" si="1"/>
        <v>2.4501589770753469</v>
      </c>
      <c r="C43" s="187">
        <f t="shared" si="2"/>
        <v>5.0020110707951204E-3</v>
      </c>
      <c r="D43" s="188">
        <f t="shared" si="3"/>
        <v>2.4451569660045518</v>
      </c>
    </row>
    <row r="44" spans="1:4" x14ac:dyDescent="0.3">
      <c r="A44" s="189">
        <v>2007</v>
      </c>
      <c r="B44" s="187">
        <f t="shared" si="1"/>
        <v>3.1643957085698418</v>
      </c>
      <c r="C44" s="187">
        <f t="shared" si="2"/>
        <v>7.4602883383665386E-3</v>
      </c>
      <c r="D44" s="188">
        <f t="shared" si="3"/>
        <v>3.1569354202314752</v>
      </c>
    </row>
    <row r="45" spans="1:4" x14ac:dyDescent="0.3">
      <c r="A45" s="189">
        <v>2008</v>
      </c>
      <c r="B45" s="187">
        <f t="shared" si="1"/>
        <v>4.0781328129272794</v>
      </c>
      <c r="C45" s="187">
        <f t="shared" si="2"/>
        <v>1.1125360328602341E-2</v>
      </c>
      <c r="D45" s="188">
        <f t="shared" si="3"/>
        <v>4.067007452598677</v>
      </c>
    </row>
    <row r="46" spans="1:4" x14ac:dyDescent="0.3">
      <c r="A46" s="189">
        <v>2009</v>
      </c>
      <c r="B46" s="187">
        <f t="shared" si="1"/>
        <v>5.241435386145838</v>
      </c>
      <c r="C46" s="187">
        <f t="shared" si="2"/>
        <v>1.6588010801743991E-2</v>
      </c>
      <c r="D46" s="188">
        <f t="shared" si="3"/>
        <v>5.224847375344094</v>
      </c>
    </row>
    <row r="47" spans="1:4" x14ac:dyDescent="0.3">
      <c r="A47" s="189">
        <v>2010</v>
      </c>
      <c r="B47" s="187">
        <f t="shared" si="1"/>
        <v>6.713349888458211</v>
      </c>
      <c r="C47" s="187">
        <f t="shared" si="2"/>
        <v>2.4726231566347678E-2</v>
      </c>
      <c r="D47" s="188">
        <f t="shared" si="3"/>
        <v>6.6886236568918633</v>
      </c>
    </row>
    <row r="48" spans="1:4" x14ac:dyDescent="0.3">
      <c r="A48" s="189">
        <v>2011</v>
      </c>
      <c r="B48" s="187">
        <f t="shared" si="1"/>
        <v>8.5612663538442604</v>
      </c>
      <c r="C48" s="187">
        <f t="shared" si="2"/>
        <v>3.6842398994359371E-2</v>
      </c>
      <c r="D48" s="188">
        <f t="shared" si="3"/>
        <v>8.524423954849901</v>
      </c>
    </row>
    <row r="49" spans="1:4" x14ac:dyDescent="0.3">
      <c r="A49" s="189">
        <v>2012</v>
      </c>
      <c r="B49" s="187">
        <f t="shared" si="1"/>
        <v>10.858632159046053</v>
      </c>
      <c r="C49" s="187">
        <f t="shared" si="2"/>
        <v>5.4862988994505812E-2</v>
      </c>
      <c r="D49" s="188">
        <f t="shared" si="3"/>
        <v>10.803769170051547</v>
      </c>
    </row>
    <row r="50" spans="1:4" x14ac:dyDescent="0.3">
      <c r="A50" s="189">
        <v>2013</v>
      </c>
      <c r="B50" s="187">
        <f t="shared" si="1"/>
        <v>13.680249701313812</v>
      </c>
      <c r="C50" s="187">
        <f t="shared" si="2"/>
        <v>8.162571153159881E-2</v>
      </c>
      <c r="D50" s="188">
        <f t="shared" si="3"/>
        <v>13.598623989782213</v>
      </c>
    </row>
    <row r="51" spans="1:4" x14ac:dyDescent="0.3">
      <c r="A51" s="189">
        <v>2014</v>
      </c>
      <c r="B51" s="187">
        <f t="shared" si="1"/>
        <v>17.094461198713205</v>
      </c>
      <c r="C51" s="187">
        <f t="shared" si="2"/>
        <v>0.1212843498427425</v>
      </c>
      <c r="D51" s="188">
        <f t="shared" si="3"/>
        <v>16.973176848870462</v>
      </c>
    </row>
    <row r="52" spans="1:4" x14ac:dyDescent="0.3">
      <c r="A52" s="189">
        <v>2015</v>
      </c>
      <c r="B52" s="187">
        <f t="shared" si="1"/>
        <v>21.151966829578214</v>
      </c>
      <c r="C52" s="187">
        <f t="shared" si="2"/>
        <v>0.17986209962091593</v>
      </c>
      <c r="D52" s="188">
        <f t="shared" si="3"/>
        <v>20.972104729957298</v>
      </c>
    </row>
    <row r="53" spans="1:4" x14ac:dyDescent="0.3">
      <c r="A53" s="189">
        <v>2016</v>
      </c>
      <c r="B53" s="187">
        <f t="shared" si="1"/>
        <v>25.872008570676059</v>
      </c>
      <c r="C53" s="187">
        <f t="shared" si="2"/>
        <v>0.26596993576865913</v>
      </c>
      <c r="D53" s="188">
        <f t="shared" si="3"/>
        <v>25.606038634907399</v>
      </c>
    </row>
    <row r="54" spans="1:4" x14ac:dyDescent="0.3">
      <c r="A54" s="189">
        <v>2017</v>
      </c>
      <c r="B54" s="187">
        <f t="shared" si="1"/>
        <v>31.228169079360697</v>
      </c>
      <c r="C54" s="187">
        <f t="shared" si="2"/>
        <v>0.39165722796764335</v>
      </c>
      <c r="D54" s="188">
        <f t="shared" si="3"/>
        <v>30.836511851393055</v>
      </c>
    </row>
    <row r="55" spans="1:4" x14ac:dyDescent="0.3">
      <c r="A55" s="189">
        <v>2018</v>
      </c>
      <c r="B55" s="187">
        <f t="shared" si="1"/>
        <v>37.1376580784327</v>
      </c>
      <c r="C55" s="187">
        <f t="shared" si="2"/>
        <v>0.57324175898868646</v>
      </c>
      <c r="D55" s="188">
        <f t="shared" si="3"/>
        <v>36.564416319444014</v>
      </c>
    </row>
    <row r="56" spans="1:4" x14ac:dyDescent="0.3">
      <c r="A56" s="189">
        <v>2019</v>
      </c>
      <c r="B56" s="187">
        <f t="shared" si="1"/>
        <v>43.458758678666698</v>
      </c>
      <c r="C56" s="187">
        <f t="shared" si="2"/>
        <v>0.83172696493922338</v>
      </c>
      <c r="D56" s="188">
        <f t="shared" si="3"/>
        <v>42.627031713727476</v>
      </c>
    </row>
    <row r="57" spans="1:4" x14ac:dyDescent="0.3">
      <c r="A57" s="189">
        <v>2020</v>
      </c>
      <c r="B57" s="187">
        <f t="shared" si="1"/>
        <v>50</v>
      </c>
      <c r="C57" s="187">
        <f t="shared" si="2"/>
        <v>1.1920292202211762</v>
      </c>
      <c r="D57" s="188">
        <f t="shared" si="3"/>
        <v>48.807970779778827</v>
      </c>
    </row>
    <row r="58" spans="1:4" x14ac:dyDescent="0.3">
      <c r="A58" s="189">
        <v>2021</v>
      </c>
      <c r="B58" s="187">
        <f t="shared" si="1"/>
        <v>56.541241321333302</v>
      </c>
      <c r="C58" s="187">
        <f t="shared" si="2"/>
        <v>1.6798161486607555</v>
      </c>
      <c r="D58" s="188">
        <f t="shared" si="3"/>
        <v>54.861425172672547</v>
      </c>
    </row>
    <row r="59" spans="1:4" x14ac:dyDescent="0.3">
      <c r="A59" s="189">
        <v>2022</v>
      </c>
      <c r="B59" s="187">
        <f t="shared" si="1"/>
        <v>62.8623419215673</v>
      </c>
      <c r="C59" s="187">
        <f t="shared" si="2"/>
        <v>2.3147521650098239</v>
      </c>
      <c r="D59" s="188">
        <f t="shared" si="3"/>
        <v>60.547589756557478</v>
      </c>
    </row>
    <row r="60" spans="1:4" x14ac:dyDescent="0.3">
      <c r="A60" s="189">
        <v>2023</v>
      </c>
      <c r="B60" s="187">
        <f t="shared" si="1"/>
        <v>68.771830920639303</v>
      </c>
      <c r="C60" s="187">
        <f t="shared" si="2"/>
        <v>3.1002551887238754</v>
      </c>
      <c r="D60" s="188">
        <f t="shared" si="3"/>
        <v>65.671575731915425</v>
      </c>
    </row>
    <row r="61" spans="1:4" x14ac:dyDescent="0.3">
      <c r="A61" s="189">
        <v>2024</v>
      </c>
      <c r="B61" s="187">
        <f t="shared" si="1"/>
        <v>74.127991429323941</v>
      </c>
      <c r="C61" s="187">
        <f t="shared" si="2"/>
        <v>4.0131233988754804</v>
      </c>
      <c r="D61" s="188">
        <f t="shared" si="3"/>
        <v>70.114868030448463</v>
      </c>
    </row>
    <row r="62" spans="1:4" x14ac:dyDescent="0.3">
      <c r="A62" s="189">
        <v>2025</v>
      </c>
      <c r="B62" s="187">
        <f t="shared" si="1"/>
        <v>78.848033170421786</v>
      </c>
      <c r="C62" s="187">
        <f t="shared" si="2"/>
        <v>5</v>
      </c>
      <c r="D62" s="188">
        <f t="shared" si="3"/>
        <v>73.848033170421786</v>
      </c>
    </row>
    <row r="63" spans="1:4" x14ac:dyDescent="0.3">
      <c r="A63" s="189">
        <v>2026</v>
      </c>
      <c r="B63" s="187">
        <f t="shared" si="1"/>
        <v>82.905538801286795</v>
      </c>
      <c r="C63" s="187">
        <f t="shared" si="2"/>
        <v>5.9868766011245205</v>
      </c>
      <c r="D63" s="188">
        <f t="shared" si="3"/>
        <v>76.918662200162274</v>
      </c>
    </row>
    <row r="64" spans="1:4" x14ac:dyDescent="0.3">
      <c r="A64" s="189">
        <v>2027</v>
      </c>
      <c r="B64" s="187">
        <f t="shared" si="1"/>
        <v>86.319750298686188</v>
      </c>
      <c r="C64" s="187">
        <f t="shared" si="2"/>
        <v>6.8997448112761246</v>
      </c>
      <c r="D64" s="188">
        <f t="shared" si="3"/>
        <v>79.420005487410066</v>
      </c>
    </row>
    <row r="65" spans="1:4" x14ac:dyDescent="0.3">
      <c r="A65" s="189">
        <v>2028</v>
      </c>
      <c r="B65" s="187">
        <f t="shared" si="1"/>
        <v>89.141367840953947</v>
      </c>
      <c r="C65" s="187">
        <f t="shared" si="2"/>
        <v>7.6852478349901769</v>
      </c>
      <c r="D65" s="188">
        <f t="shared" si="3"/>
        <v>81.456120005963768</v>
      </c>
    </row>
    <row r="66" spans="1:4" x14ac:dyDescent="0.3">
      <c r="A66" s="189">
        <v>2029</v>
      </c>
      <c r="B66" s="187">
        <f t="shared" si="1"/>
        <v>91.43873364615574</v>
      </c>
      <c r="C66" s="187">
        <f t="shared" si="2"/>
        <v>8.3201838513392445</v>
      </c>
      <c r="D66" s="188">
        <f t="shared" si="3"/>
        <v>83.118549794816488</v>
      </c>
    </row>
    <row r="67" spans="1:4" x14ac:dyDescent="0.3">
      <c r="A67" s="189">
        <v>2030</v>
      </c>
      <c r="B67" s="187">
        <f t="shared" si="1"/>
        <v>93.286650111541789</v>
      </c>
      <c r="C67" s="187">
        <f t="shared" si="2"/>
        <v>8.8079707797788238</v>
      </c>
      <c r="D67" s="188">
        <f t="shared" si="3"/>
        <v>84.478679331762962</v>
      </c>
    </row>
    <row r="68" spans="1:4" x14ac:dyDescent="0.3">
      <c r="A68" s="189">
        <v>2031</v>
      </c>
      <c r="B68" s="187">
        <f t="shared" si="1"/>
        <v>94.758564613854148</v>
      </c>
      <c r="C68" s="187">
        <f t="shared" si="2"/>
        <v>9.1682730350607766</v>
      </c>
      <c r="D68" s="188">
        <f t="shared" si="3"/>
        <v>85.590291578793369</v>
      </c>
    </row>
    <row r="69" spans="1:4" x14ac:dyDescent="0.3">
      <c r="A69" s="189">
        <v>2032</v>
      </c>
      <c r="B69" s="187">
        <f t="shared" si="1"/>
        <v>95.921867187072721</v>
      </c>
      <c r="C69" s="187">
        <f t="shared" si="2"/>
        <v>9.4267582410113118</v>
      </c>
      <c r="D69" s="188">
        <f t="shared" si="3"/>
        <v>86.495108946061407</v>
      </c>
    </row>
    <row r="70" spans="1:4" x14ac:dyDescent="0.3">
      <c r="A70" s="189">
        <v>2033</v>
      </c>
      <c r="B70" s="187">
        <f t="shared" si="1"/>
        <v>96.835604291430158</v>
      </c>
      <c r="C70" s="187">
        <f t="shared" si="2"/>
        <v>9.6083427720323566</v>
      </c>
      <c r="D70" s="188">
        <f t="shared" si="3"/>
        <v>87.2272615193978</v>
      </c>
    </row>
    <row r="71" spans="1:4" x14ac:dyDescent="0.3">
      <c r="A71" s="189">
        <v>2034</v>
      </c>
      <c r="B71" s="187">
        <f t="shared" si="1"/>
        <v>97.549841022924667</v>
      </c>
      <c r="C71" s="187">
        <f t="shared" si="2"/>
        <v>9.7340300642313409</v>
      </c>
      <c r="D71" s="188">
        <f t="shared" si="3"/>
        <v>87.815810958693334</v>
      </c>
    </row>
    <row r="72" spans="1:4" x14ac:dyDescent="0.3">
      <c r="A72" s="189">
        <v>2035</v>
      </c>
      <c r="B72" s="187">
        <f t="shared" si="1"/>
        <v>98.106020233112801</v>
      </c>
      <c r="C72" s="187">
        <f t="shared" si="2"/>
        <v>9.8201379003790841</v>
      </c>
      <c r="D72" s="188">
        <f t="shared" si="3"/>
        <v>88.285882332733721</v>
      </c>
    </row>
    <row r="73" spans="1:4" x14ac:dyDescent="0.3">
      <c r="A73" s="189">
        <v>2036</v>
      </c>
      <c r="B73" s="187">
        <f t="shared" si="1"/>
        <v>98.537840682080542</v>
      </c>
      <c r="C73" s="187">
        <f t="shared" si="2"/>
        <v>9.8787156501572575</v>
      </c>
      <c r="D73" s="188">
        <f t="shared" ref="D73:D87" si="4">B73-C73</f>
        <v>88.659125031923281</v>
      </c>
    </row>
    <row r="74" spans="1:4" x14ac:dyDescent="0.3">
      <c r="A74" s="189">
        <v>2037</v>
      </c>
      <c r="B74" s="187">
        <f t="shared" ref="B74:B87" si="5">B$3+((B$2-B$3)/((1+EXP(($A74-B$5)/B$4))))</f>
        <v>98.872339305005937</v>
      </c>
      <c r="C74" s="187">
        <f t="shared" ref="C74:C87" si="6">C$3+((C$2-C$3)/((1+EXP(($A74-C$5)/C$4))))</f>
        <v>9.9183742884684012</v>
      </c>
      <c r="D74" s="188">
        <f t="shared" si="4"/>
        <v>88.953965016537538</v>
      </c>
    </row>
    <row r="75" spans="1:4" x14ac:dyDescent="0.3">
      <c r="A75" s="189">
        <v>2038</v>
      </c>
      <c r="B75" s="187">
        <f t="shared" si="5"/>
        <v>99.130989441843141</v>
      </c>
      <c r="C75" s="187">
        <f t="shared" si="6"/>
        <v>9.945137011005496</v>
      </c>
      <c r="D75" s="188">
        <f t="shared" si="4"/>
        <v>89.185852430837642</v>
      </c>
    </row>
    <row r="76" spans="1:4" x14ac:dyDescent="0.3">
      <c r="A76" s="189">
        <v>2039</v>
      </c>
      <c r="B76" s="187">
        <f t="shared" si="5"/>
        <v>99.330714907571519</v>
      </c>
      <c r="C76" s="187">
        <f t="shared" si="6"/>
        <v>9.9631576010056406</v>
      </c>
      <c r="D76" s="188">
        <f t="shared" si="4"/>
        <v>89.367557306565885</v>
      </c>
    </row>
    <row r="77" spans="1:4" x14ac:dyDescent="0.3">
      <c r="A77" s="189">
        <v>2040</v>
      </c>
      <c r="B77" s="187">
        <f t="shared" si="5"/>
        <v>99.484775869744723</v>
      </c>
      <c r="C77" s="187">
        <f t="shared" si="6"/>
        <v>9.9752737684336523</v>
      </c>
      <c r="D77" s="188">
        <f t="shared" si="4"/>
        <v>89.509502101311071</v>
      </c>
    </row>
    <row r="78" spans="1:4" x14ac:dyDescent="0.3">
      <c r="A78" s="189">
        <v>2041</v>
      </c>
      <c r="B78" s="187">
        <f t="shared" si="5"/>
        <v>99.603515499444939</v>
      </c>
      <c r="C78" s="187">
        <f t="shared" si="6"/>
        <v>9.983411989198256</v>
      </c>
      <c r="D78" s="188">
        <f t="shared" si="4"/>
        <v>89.620103510246679</v>
      </c>
    </row>
    <row r="79" spans="1:4" x14ac:dyDescent="0.3">
      <c r="A79" s="189">
        <v>2042</v>
      </c>
      <c r="B79" s="187">
        <f t="shared" si="5"/>
        <v>99.694974048546058</v>
      </c>
      <c r="C79" s="187">
        <f t="shared" si="6"/>
        <v>9.9888746396713977</v>
      </c>
      <c r="D79" s="188">
        <f t="shared" si="4"/>
        <v>89.706099408874664</v>
      </c>
    </row>
    <row r="80" spans="1:4" x14ac:dyDescent="0.3">
      <c r="A80" s="189">
        <v>2043</v>
      </c>
      <c r="B80" s="187">
        <f t="shared" si="5"/>
        <v>99.765385209088294</v>
      </c>
      <c r="C80" s="187">
        <f t="shared" si="6"/>
        <v>9.9925397116616335</v>
      </c>
      <c r="D80" s="188">
        <f t="shared" si="4"/>
        <v>89.772845497426658</v>
      </c>
    </row>
    <row r="81" spans="1:4" x14ac:dyDescent="0.3">
      <c r="A81" s="189">
        <v>2044</v>
      </c>
      <c r="B81" s="187">
        <f t="shared" si="5"/>
        <v>99.819572310607185</v>
      </c>
      <c r="C81" s="187">
        <f t="shared" si="6"/>
        <v>9.9949979889292049</v>
      </c>
      <c r="D81" s="188">
        <f t="shared" si="4"/>
        <v>89.824574321677986</v>
      </c>
    </row>
    <row r="82" spans="1:4" x14ac:dyDescent="0.3">
      <c r="A82" s="189">
        <v>2045</v>
      </c>
      <c r="B82" s="187">
        <f t="shared" si="5"/>
        <v>99.861261654903942</v>
      </c>
      <c r="C82" s="187">
        <f t="shared" si="6"/>
        <v>9.9966464986953358</v>
      </c>
      <c r="D82" s="188">
        <f t="shared" si="4"/>
        <v>89.8646151562086</v>
      </c>
    </row>
    <row r="83" spans="1:4" x14ac:dyDescent="0.3">
      <c r="A83" s="189">
        <v>2046</v>
      </c>
      <c r="B83" s="187">
        <f t="shared" si="5"/>
        <v>99.893328617334049</v>
      </c>
      <c r="C83" s="187">
        <f t="shared" si="6"/>
        <v>9.9977518322976664</v>
      </c>
      <c r="D83" s="188">
        <f t="shared" si="4"/>
        <v>89.895576785036383</v>
      </c>
    </row>
    <row r="84" spans="1:4" x14ac:dyDescent="0.3">
      <c r="A84" s="189">
        <v>2047</v>
      </c>
      <c r="B84" s="187">
        <f t="shared" si="5"/>
        <v>99.917989944314868</v>
      </c>
      <c r="C84" s="187">
        <f t="shared" si="6"/>
        <v>9.9984928964194033</v>
      </c>
      <c r="D84" s="188">
        <f t="shared" si="4"/>
        <v>89.919497047895462</v>
      </c>
    </row>
    <row r="85" spans="1:4" x14ac:dyDescent="0.3">
      <c r="A85" s="189">
        <v>2048</v>
      </c>
      <c r="B85" s="187">
        <f t="shared" si="5"/>
        <v>99.936953424445989</v>
      </c>
      <c r="C85" s="187">
        <f t="shared" si="6"/>
        <v>9.9989897080609218</v>
      </c>
      <c r="D85" s="188">
        <f t="shared" si="4"/>
        <v>89.93796371638507</v>
      </c>
    </row>
    <row r="86" spans="1:4" x14ac:dyDescent="0.3">
      <c r="A86" s="189">
        <v>2049</v>
      </c>
      <c r="B86" s="187">
        <f t="shared" si="5"/>
        <v>99.951534037836609</v>
      </c>
      <c r="C86" s="187">
        <f t="shared" si="6"/>
        <v>9.9993227585038031</v>
      </c>
      <c r="D86" s="188">
        <f t="shared" si="4"/>
        <v>89.952211279332801</v>
      </c>
    </row>
    <row r="87" spans="1:4" x14ac:dyDescent="0.3">
      <c r="A87" s="189">
        <v>2050</v>
      </c>
      <c r="B87" s="187">
        <f t="shared" si="5"/>
        <v>99.962743888729051</v>
      </c>
      <c r="C87" s="187">
        <f t="shared" si="6"/>
        <v>9.999546021312975</v>
      </c>
      <c r="D87" s="188">
        <f t="shared" si="4"/>
        <v>89.963197867416071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A1A3-AC86-4ED8-906D-EA976A718661}">
  <sheetPr codeName="Sheet4"/>
  <dimension ref="A1:AU103"/>
  <sheetViews>
    <sheetView workbookViewId="0">
      <selection activeCell="J17" sqref="J17"/>
    </sheetView>
  </sheetViews>
  <sheetFormatPr defaultColWidth="8.7265625" defaultRowHeight="14.5" x14ac:dyDescent="0.35"/>
  <cols>
    <col min="1" max="1" width="10.81640625" style="74" customWidth="1"/>
    <col min="2" max="23" width="10.81640625" style="1" customWidth="1"/>
    <col min="24" max="24" width="10.81640625" style="7" customWidth="1"/>
    <col min="25" max="43" width="10.81640625" style="1" customWidth="1"/>
    <col min="44" max="16384" width="8.7265625" style="48"/>
  </cols>
  <sheetData>
    <row r="1" spans="1:46" ht="18.5" x14ac:dyDescent="0.45">
      <c r="A1" s="47"/>
    </row>
    <row r="2" spans="1:46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50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</row>
    <row r="3" spans="1:46" x14ac:dyDescent="0.35">
      <c r="A3" s="1"/>
    </row>
    <row r="4" spans="1:46" x14ac:dyDescent="0.35">
      <c r="A4" s="1"/>
    </row>
    <row r="5" spans="1:46" ht="14.65" customHeight="1" x14ac:dyDescent="0.35">
      <c r="A5" s="1"/>
    </row>
    <row r="6" spans="1:46" x14ac:dyDescent="0.35">
      <c r="A6" s="1"/>
      <c r="AC6" s="80"/>
    </row>
    <row r="7" spans="1:46" x14ac:dyDescent="0.35">
      <c r="A7" s="1"/>
      <c r="O7" s="56"/>
      <c r="P7" s="57"/>
    </row>
    <row r="8" spans="1:46" x14ac:dyDescent="0.35">
      <c r="A8" s="1"/>
      <c r="O8" s="56"/>
      <c r="P8" s="57"/>
    </row>
    <row r="9" spans="1:46" x14ac:dyDescent="0.35">
      <c r="A9" s="1"/>
      <c r="O9" s="56"/>
      <c r="P9" s="57"/>
    </row>
    <row r="10" spans="1:46" x14ac:dyDescent="0.35">
      <c r="A10" s="1"/>
    </row>
    <row r="11" spans="1:46" x14ac:dyDescent="0.35">
      <c r="A11" s="1" t="s">
        <v>95</v>
      </c>
      <c r="D11" s="1">
        <v>0</v>
      </c>
      <c r="G11" s="1">
        <v>0</v>
      </c>
      <c r="J11" s="1">
        <v>0</v>
      </c>
      <c r="M11" s="1">
        <v>0</v>
      </c>
      <c r="Q11" s="1">
        <v>0</v>
      </c>
      <c r="T11" s="1">
        <v>0</v>
      </c>
      <c r="W11" s="1">
        <v>0</v>
      </c>
      <c r="AA11" s="1">
        <v>0</v>
      </c>
      <c r="AD11" s="1">
        <v>0</v>
      </c>
      <c r="AG11" s="1">
        <v>0</v>
      </c>
      <c r="AJ11" s="1">
        <v>0</v>
      </c>
      <c r="AM11" s="1">
        <v>0</v>
      </c>
      <c r="AP11" s="1">
        <v>0</v>
      </c>
      <c r="AS11" s="48">
        <v>0</v>
      </c>
    </row>
    <row r="12" spans="1:46" x14ac:dyDescent="0.35">
      <c r="A12" s="1" t="s">
        <v>96</v>
      </c>
      <c r="D12" s="1">
        <v>2673.736839311121</v>
      </c>
      <c r="G12" s="1">
        <v>5926.8344974174615</v>
      </c>
      <c r="J12" s="1">
        <v>47547.749287899358</v>
      </c>
      <c r="M12" s="1">
        <v>23409.468703238188</v>
      </c>
      <c r="N12" s="1">
        <v>79557.789327866136</v>
      </c>
      <c r="Q12" s="1">
        <v>7.9475313304385207</v>
      </c>
      <c r="T12" s="1">
        <v>31.21858606927022</v>
      </c>
      <c r="W12" s="1">
        <v>70</v>
      </c>
      <c r="X12" s="71">
        <v>109.16611739970874</v>
      </c>
      <c r="AA12" s="1">
        <v>16.478222290246443</v>
      </c>
      <c r="AD12" s="1">
        <v>10.06774330242026</v>
      </c>
      <c r="AG12" s="1">
        <v>70.184549909534155</v>
      </c>
      <c r="AJ12" s="1">
        <v>138.95716916775967</v>
      </c>
      <c r="AK12" s="1">
        <v>235.68768466996053</v>
      </c>
      <c r="AM12" s="1">
        <v>135679.67080543694</v>
      </c>
      <c r="AP12" s="1">
        <v>504.85667684877149</v>
      </c>
      <c r="AQ12" s="71">
        <v>185.40970536961007</v>
      </c>
      <c r="AS12" s="48">
        <v>483.07410444865116</v>
      </c>
      <c r="AT12" s="48">
        <v>483.07410444865116</v>
      </c>
    </row>
    <row r="13" spans="1:46" x14ac:dyDescent="0.35">
      <c r="A13" s="1" t="s">
        <v>97</v>
      </c>
      <c r="D13" s="1">
        <v>3.2389507353205524</v>
      </c>
      <c r="G13" s="1">
        <v>3.0886675898826716</v>
      </c>
      <c r="J13" s="1">
        <v>1.2943320567705612</v>
      </c>
      <c r="M13" s="1">
        <v>1.5647951675649667</v>
      </c>
      <c r="Q13" s="1">
        <v>1.1315754180830042</v>
      </c>
      <c r="T13" s="1">
        <v>1.799694206418688</v>
      </c>
      <c r="W13" s="1">
        <v>1.4450600030536787</v>
      </c>
      <c r="AA13" s="1">
        <v>1.2259509379192346</v>
      </c>
      <c r="AD13" s="1">
        <v>0.41154046941083999</v>
      </c>
      <c r="AG13" s="1">
        <v>2.9214510818649546</v>
      </c>
      <c r="AJ13" s="1">
        <v>2.5027588039378084</v>
      </c>
      <c r="AM13" s="1">
        <v>4.0839678506109145</v>
      </c>
      <c r="AP13" s="1">
        <v>0.71929152991442991</v>
      </c>
      <c r="AQ13" s="7"/>
      <c r="AS13" s="48">
        <v>8.7053772821270634</v>
      </c>
    </row>
    <row r="14" spans="1:46" x14ac:dyDescent="0.35">
      <c r="A14" s="1" t="s">
        <v>98</v>
      </c>
      <c r="D14" s="1">
        <v>1997.7628763028004</v>
      </c>
      <c r="G14" s="1">
        <v>2009.3991512490968</v>
      </c>
      <c r="J14" s="1">
        <v>2019.8631144264766</v>
      </c>
      <c r="M14" s="1">
        <v>2013.6144272991007</v>
      </c>
      <c r="Q14" s="1">
        <v>1992.1652792644779</v>
      </c>
      <c r="T14" s="1">
        <v>2008.0962963832897</v>
      </c>
      <c r="W14" s="1">
        <v>2017</v>
      </c>
      <c r="AA14" s="1">
        <v>1991.2496944167331</v>
      </c>
      <c r="AD14" s="1">
        <v>2004.2902882303472</v>
      </c>
      <c r="AG14" s="1">
        <v>2012.4573135659409</v>
      </c>
      <c r="AJ14" s="1">
        <v>2016.3004649723193</v>
      </c>
      <c r="AM14" s="1">
        <v>2021.9689252121404</v>
      </c>
      <c r="AP14" s="1">
        <v>2029.8603501142754</v>
      </c>
      <c r="AQ14" s="7"/>
      <c r="AS14" s="48">
        <v>2021.7069390815004</v>
      </c>
    </row>
    <row r="15" spans="1:46" x14ac:dyDescent="0.35">
      <c r="A15" s="1" t="s">
        <v>336</v>
      </c>
      <c r="D15" s="1">
        <v>0.86539400436906422</v>
      </c>
      <c r="G15" s="1">
        <v>0.85880054713221998</v>
      </c>
      <c r="J15" s="1">
        <v>1.0055556251251843</v>
      </c>
      <c r="M15" s="1">
        <v>1.006352272741716</v>
      </c>
      <c r="Q15" s="1">
        <v>1.4193151330986218</v>
      </c>
      <c r="T15" s="1">
        <v>0.80871240875795947</v>
      </c>
      <c r="W15" s="1">
        <v>1</v>
      </c>
      <c r="AA15" s="1">
        <v>1.2874121393818567</v>
      </c>
      <c r="AD15" s="1">
        <v>1.149770935680142</v>
      </c>
      <c r="AG15" s="1">
        <v>0.928429927435654</v>
      </c>
      <c r="AJ15" s="1">
        <v>0.81844651878302865</v>
      </c>
      <c r="AM15" s="1">
        <v>0.89726446734563858</v>
      </c>
      <c r="AP15" s="1">
        <v>0.10035656056489137</v>
      </c>
      <c r="AQ15" s="7"/>
      <c r="AS15" s="48">
        <v>1.3453368559037118</v>
      </c>
    </row>
    <row r="16" spans="1:46" x14ac:dyDescent="0.35">
      <c r="A16" s="1"/>
      <c r="D16" s="1">
        <v>206.37368841043107</v>
      </c>
      <c r="AQ16" s="7"/>
    </row>
    <row r="17" spans="1:47" x14ac:dyDescent="0.35">
      <c r="A17" s="1"/>
      <c r="D17" s="5">
        <v>3.3607480322163881E-2</v>
      </c>
      <c r="E17" s="5"/>
      <c r="F17" s="5"/>
      <c r="G17" s="5">
        <v>7.4497224564553252E-2</v>
      </c>
      <c r="H17" s="5"/>
      <c r="I17" s="5"/>
      <c r="J17" s="5">
        <v>0.59765045873698186</v>
      </c>
      <c r="K17" s="5"/>
      <c r="L17" s="5"/>
      <c r="M17" s="5">
        <v>0.29424483637630089</v>
      </c>
      <c r="Q17" s="5">
        <v>7.2802180014691312E-2</v>
      </c>
      <c r="R17" s="5"/>
      <c r="S17" s="5"/>
      <c r="T17" s="5">
        <v>0.28597321964803624</v>
      </c>
      <c r="U17" s="5"/>
      <c r="V17" s="5"/>
      <c r="W17" s="5">
        <v>0.64122460033727247</v>
      </c>
      <c r="X17" s="5"/>
      <c r="AA17" s="5">
        <v>6.991549988418494E-2</v>
      </c>
      <c r="AB17" s="5"/>
      <c r="AC17" s="5"/>
      <c r="AD17" s="5">
        <v>4.2716458929614322E-2</v>
      </c>
      <c r="AE17" s="5"/>
      <c r="AF17" s="5"/>
      <c r="AG17" s="5">
        <v>0.29778624202539633</v>
      </c>
      <c r="AH17" s="5"/>
      <c r="AI17" s="5"/>
      <c r="AJ17" s="5">
        <v>0.58958179916080444</v>
      </c>
      <c r="AQ17" s="7"/>
    </row>
    <row r="18" spans="1:47" ht="15.5" x14ac:dyDescent="0.35">
      <c r="A18" s="72"/>
      <c r="C18" s="1">
        <v>1980.5427526767076</v>
      </c>
      <c r="E18" s="73">
        <v>11244193.932964269</v>
      </c>
      <c r="P18" s="1">
        <v>121.54543731409082</v>
      </c>
      <c r="AB18" s="73">
        <v>100.15539156320379</v>
      </c>
      <c r="AN18" s="73"/>
      <c r="AO18" s="1">
        <v>108.09777602807232</v>
      </c>
      <c r="AQ18" s="7"/>
      <c r="AR18" s="48">
        <v>475.73314429837711</v>
      </c>
    </row>
    <row r="19" spans="1:47" x14ac:dyDescent="0.35">
      <c r="C19" s="75">
        <v>1980.5645026548791</v>
      </c>
      <c r="D19" s="76">
        <v>26.737346962391257</v>
      </c>
      <c r="E19" s="2">
        <v>9.9999919847310187E-3</v>
      </c>
      <c r="F19" s="77">
        <v>1992.872781454543</v>
      </c>
      <c r="G19" s="76">
        <v>59.267249442896173</v>
      </c>
      <c r="H19" s="2">
        <v>9.9998151574370898E-3</v>
      </c>
      <c r="I19" s="78">
        <v>2013.9483636359578</v>
      </c>
      <c r="J19" s="76">
        <v>475.47749219240359</v>
      </c>
      <c r="K19" s="2">
        <v>9.9999999855599903E-3</v>
      </c>
      <c r="L19" s="78">
        <v>2006.4693923355658</v>
      </c>
      <c r="M19" s="76">
        <v>234.09456284651242</v>
      </c>
      <c r="N19" s="2">
        <v>9.9999946950581828E-3</v>
      </c>
      <c r="P19" s="75">
        <v>1988.5017334394563</v>
      </c>
      <c r="Q19" s="76">
        <v>7.9475218414575721E-2</v>
      </c>
      <c r="R19" s="2">
        <v>9.9999880604673911E-3</v>
      </c>
      <c r="S19" s="77">
        <v>1997.8703966679921</v>
      </c>
      <c r="T19" s="76">
        <v>0.3121856171108881</v>
      </c>
      <c r="U19" s="2">
        <v>9.9999921975385576E-3</v>
      </c>
      <c r="V19" s="78">
        <v>2010.359774857498</v>
      </c>
      <c r="W19" s="76">
        <v>0.69999940637832481</v>
      </c>
      <c r="X19" s="2">
        <v>9.9999915196903547E-3</v>
      </c>
      <c r="Z19" s="75">
        <v>1986.8739457977404</v>
      </c>
      <c r="AA19" s="76">
        <v>0.16478216956220137</v>
      </c>
      <c r="AB19" s="2">
        <v>9.9999967629843742E-3</v>
      </c>
      <c r="AC19" s="77">
        <v>2002.6455140696844</v>
      </c>
      <c r="AD19" s="76">
        <v>0.10066877620287684</v>
      </c>
      <c r="AE19" s="2">
        <v>9.9991401428238969E-3</v>
      </c>
      <c r="AF19" s="78">
        <v>1997.9978761689131</v>
      </c>
      <c r="AG19" s="76">
        <v>0.70180826542275554</v>
      </c>
      <c r="AH19" s="2">
        <v>9.9994694890451815E-3</v>
      </c>
      <c r="AI19" s="78">
        <v>2002.2488690243135</v>
      </c>
      <c r="AJ19" s="76">
        <v>1.3895699729253295</v>
      </c>
      <c r="AK19" s="2">
        <v>9.9999876310644664E-3</v>
      </c>
      <c r="AL19" s="75">
        <v>2001.0538857699621</v>
      </c>
      <c r="AM19" s="76">
        <v>1356.7967123480339</v>
      </c>
      <c r="AN19" s="2">
        <v>1.00000000316456E-2</v>
      </c>
      <c r="AO19" s="76">
        <v>1996.9254741081813</v>
      </c>
      <c r="AP19" s="181">
        <v>5.0485661329721552</v>
      </c>
      <c r="AQ19" s="2">
        <v>9.9999987411960884E-3</v>
      </c>
      <c r="AR19" s="48">
        <v>1991.9729234627621</v>
      </c>
      <c r="AS19" s="48">
        <v>4.8307327304557361</v>
      </c>
      <c r="AT19" s="202">
        <v>9.9999827893263189E-3</v>
      </c>
    </row>
    <row r="20" spans="1:47" x14ac:dyDescent="0.35">
      <c r="C20" s="75">
        <v>2001.8746947766851</v>
      </c>
      <c r="D20" s="76">
        <v>2005.3013872378369</v>
      </c>
      <c r="E20" s="2">
        <v>0.74999953538976405</v>
      </c>
      <c r="F20" s="77">
        <v>2013.350298909877</v>
      </c>
      <c r="G20" s="76">
        <v>4445.1257302331924</v>
      </c>
      <c r="H20" s="2">
        <v>0.74999997590114864</v>
      </c>
      <c r="I20" s="78">
        <v>2021.2772247628191</v>
      </c>
      <c r="J20" s="76">
        <v>35660.794746711137</v>
      </c>
      <c r="K20" s="2">
        <v>0.74999963785429091</v>
      </c>
      <c r="L20" s="78">
        <v>2015.3226769388066</v>
      </c>
      <c r="M20" s="76">
        <v>17557.095095504712</v>
      </c>
      <c r="N20" s="2">
        <v>0.74999972524263536</v>
      </c>
      <c r="P20" s="75">
        <v>1993.0411698600376</v>
      </c>
      <c r="Q20" s="76">
        <v>5.9606512861556578</v>
      </c>
      <c r="R20" s="2">
        <v>0.75000035084187167</v>
      </c>
      <c r="S20" s="77">
        <v>2010.5411202692258</v>
      </c>
      <c r="T20" s="76">
        <v>23.41391757411202</v>
      </c>
      <c r="U20" s="2">
        <v>0.74999929600140769</v>
      </c>
      <c r="V20" s="78">
        <v>2018.5875548415349</v>
      </c>
      <c r="W20" s="76">
        <v>52.499946996379798</v>
      </c>
      <c r="X20" s="2">
        <v>0.74999924280542574</v>
      </c>
      <c r="Z20" s="75">
        <v>1992.2958608973311</v>
      </c>
      <c r="AA20" s="76">
        <v>12.358673424577654</v>
      </c>
      <c r="AB20" s="2">
        <v>0.75000040701555692</v>
      </c>
      <c r="AC20" s="77">
        <v>2004.6835162025532</v>
      </c>
      <c r="AD20" s="76">
        <v>7.550801406300673</v>
      </c>
      <c r="AE20" s="2">
        <v>0.74999939703324381</v>
      </c>
      <c r="AF20" s="78">
        <v>2015.9142798737264</v>
      </c>
      <c r="AG20" s="76">
        <v>52.638452607555081</v>
      </c>
      <c r="AH20" s="2">
        <v>0.75000057242519214</v>
      </c>
      <c r="AI20" s="78">
        <v>2019.659955278383</v>
      </c>
      <c r="AJ20" s="76">
        <v>104.21789320233975</v>
      </c>
      <c r="AK20" s="2">
        <v>0.75000011749318218</v>
      </c>
      <c r="AL20" s="75">
        <v>2026.9693252798465</v>
      </c>
      <c r="AM20" s="76">
        <v>101759.65366106265</v>
      </c>
      <c r="AN20" s="2">
        <v>0.7499992670750566</v>
      </c>
      <c r="AO20" s="76">
        <v>2037.734504062352</v>
      </c>
      <c r="AP20" s="181">
        <v>378.6425726072581</v>
      </c>
      <c r="AQ20" s="2">
        <v>0.75000012869133448</v>
      </c>
      <c r="AR20" s="48">
        <v>2028.8158084562922</v>
      </c>
      <c r="AS20" s="48">
        <v>362.30546923409281</v>
      </c>
      <c r="AT20" s="202">
        <v>0.74999977414977426</v>
      </c>
    </row>
    <row r="21" spans="1:47" x14ac:dyDescent="0.35">
      <c r="C21" s="75">
        <v>21.310192121806001</v>
      </c>
      <c r="D21" s="76">
        <f>D14-C19</f>
        <v>17.198373647921244</v>
      </c>
      <c r="E21" s="2"/>
      <c r="F21" s="75">
        <v>20.477517455334009</v>
      </c>
      <c r="G21" s="76">
        <f>G14-F19</f>
        <v>16.52636979455383</v>
      </c>
      <c r="H21" s="76"/>
      <c r="I21" s="75">
        <v>7.328861126861284</v>
      </c>
      <c r="J21" s="76">
        <f>J14-I19</f>
        <v>5.9147507905188377</v>
      </c>
      <c r="K21" s="76"/>
      <c r="L21" s="75">
        <v>8.8532846032408088</v>
      </c>
      <c r="M21" s="76">
        <f>M14-L19</f>
        <v>7.1450349635349539</v>
      </c>
      <c r="N21" s="76"/>
      <c r="P21" s="75">
        <v>4.5394364205812963</v>
      </c>
      <c r="Q21" s="76">
        <f>Q14-P19</f>
        <v>3.6635458250216288</v>
      </c>
      <c r="R21" s="2"/>
      <c r="S21" s="75">
        <v>12.670723601233703</v>
      </c>
      <c r="T21" s="76">
        <f>T14-S19</f>
        <v>10.225899715297601</v>
      </c>
      <c r="U21" s="2"/>
      <c r="V21" s="75">
        <v>8.2277799840369426</v>
      </c>
      <c r="W21" s="76">
        <f>W14-V19</f>
        <v>6.640225142502004</v>
      </c>
      <c r="X21" s="2"/>
      <c r="Z21" s="75">
        <v>5.4219150995907057</v>
      </c>
      <c r="AA21" s="76">
        <f>AA14-Z19</f>
        <v>4.3757486189927022</v>
      </c>
      <c r="AB21" s="2"/>
      <c r="AC21" s="75">
        <v>2.038002132868769</v>
      </c>
      <c r="AD21" s="76">
        <f>AD14-AC19</f>
        <v>1.6447741606627915</v>
      </c>
      <c r="AE21" s="76"/>
      <c r="AF21" s="75">
        <v>17.91640370481332</v>
      </c>
      <c r="AG21" s="76">
        <f>AG14-AF19</f>
        <v>14.459437397027841</v>
      </c>
      <c r="AH21" s="76"/>
      <c r="AI21" s="75">
        <v>17.41108625406946</v>
      </c>
      <c r="AJ21" s="76">
        <f>AJ14-AI19</f>
        <v>14.051595948005797</v>
      </c>
      <c r="AK21" s="76"/>
      <c r="AL21" s="75">
        <v>25.915439509884436</v>
      </c>
      <c r="AM21" s="76">
        <f>AM14-AL19</f>
        <v>20.91503944217834</v>
      </c>
      <c r="AN21" s="2"/>
      <c r="AO21" s="76">
        <v>40.809029954170683</v>
      </c>
      <c r="AP21" s="76">
        <f>AP14-AO19</f>
        <v>32.9348760060941</v>
      </c>
      <c r="AQ21" s="2"/>
      <c r="AR21" s="48">
        <v>36.842884993530106</v>
      </c>
      <c r="AS21" s="76">
        <f>AS14-AR19</f>
        <v>29.73401561873834</v>
      </c>
      <c r="AT21" s="202"/>
    </row>
    <row r="22" spans="1:47" x14ac:dyDescent="0.35">
      <c r="C22" s="75">
        <v>2014.9613252885113</v>
      </c>
      <c r="D22" s="76">
        <v>2647.0000251578376</v>
      </c>
      <c r="E22" s="2">
        <v>0.99000020729034355</v>
      </c>
      <c r="F22" s="77">
        <v>2025.9255239149443</v>
      </c>
      <c r="G22" s="76">
        <v>5867.567294817989</v>
      </c>
      <c r="H22" s="2">
        <v>0.9900001927461789</v>
      </c>
      <c r="I22" s="78">
        <v>2025.7779489563372</v>
      </c>
      <c r="J22" s="76">
        <v>47072.302418249674</v>
      </c>
      <c r="K22" s="2">
        <v>0.99000064405213217</v>
      </c>
      <c r="L22" s="78">
        <v>2020.759529410697</v>
      </c>
      <c r="M22" s="76">
        <v>23175.384148300684</v>
      </c>
      <c r="N22" s="2">
        <v>0.99000043282036876</v>
      </c>
      <c r="P22" s="75">
        <v>1995.828841811368</v>
      </c>
      <c r="Q22" s="76">
        <v>7.8680577622467966</v>
      </c>
      <c r="R22" s="2">
        <v>0.99000021957921125</v>
      </c>
      <c r="S22" s="77">
        <v>2018.322240039239</v>
      </c>
      <c r="T22" s="76">
        <v>30.906406554630966</v>
      </c>
      <c r="U22" s="2">
        <v>0.99000020327805471</v>
      </c>
      <c r="V22" s="78">
        <v>2023.6402440046897</v>
      </c>
      <c r="W22" s="76">
        <v>69.300009639198677</v>
      </c>
      <c r="X22" s="2">
        <v>0.99000013770283823</v>
      </c>
      <c r="Z22" s="75">
        <v>1995.6255042340092</v>
      </c>
      <c r="AA22" s="76">
        <v>16.313450604406022</v>
      </c>
      <c r="AB22" s="2">
        <v>0.99000063945381112</v>
      </c>
      <c r="AC22" s="77">
        <v>2005.9350447980978</v>
      </c>
      <c r="AD22" s="76">
        <v>9.9670696275569846</v>
      </c>
      <c r="AE22" s="2">
        <v>0.99000037328732116</v>
      </c>
      <c r="AF22" s="78">
        <v>2026.9168204844148</v>
      </c>
      <c r="AG22" s="76">
        <v>69.482756994469582</v>
      </c>
      <c r="AH22" s="2">
        <v>0.9900007492251619</v>
      </c>
      <c r="AI22" s="78">
        <v>2030.3521341491414</v>
      </c>
      <c r="AJ22" s="76">
        <v>137.5676321378875</v>
      </c>
      <c r="AK22" s="2">
        <v>0.99000024944236864</v>
      </c>
      <c r="AL22" s="75">
        <v>2042.8843717234813</v>
      </c>
      <c r="AM22" s="76">
        <v>134322.9942191685</v>
      </c>
      <c r="AN22" s="2">
        <v>0.99000088533370711</v>
      </c>
      <c r="AO22" s="76">
        <v>2062.7953658165338</v>
      </c>
      <c r="AP22" s="181">
        <v>499.80820813047774</v>
      </c>
      <c r="AQ22" s="2">
        <v>0.99000019421391949</v>
      </c>
      <c r="AR22" s="48">
        <v>2051.4410117699858</v>
      </c>
      <c r="AS22" s="48">
        <v>478.24341389714169</v>
      </c>
      <c r="AT22" s="202">
        <v>0.99000010452428844</v>
      </c>
    </row>
    <row r="23" spans="1:47" x14ac:dyDescent="0.35">
      <c r="C23" s="75">
        <v>34.396822633632155</v>
      </c>
      <c r="D23" s="76"/>
      <c r="E23" s="2"/>
      <c r="F23" s="75">
        <v>33.052742460401305</v>
      </c>
      <c r="G23" s="75"/>
      <c r="H23" s="76"/>
      <c r="I23" s="75">
        <v>11.829585320379465</v>
      </c>
      <c r="J23" s="2"/>
      <c r="K23" s="76"/>
      <c r="L23" s="75">
        <v>14.29013707513127</v>
      </c>
      <c r="M23" s="2"/>
      <c r="N23" s="2"/>
      <c r="P23" s="75">
        <v>7.3271083719116632</v>
      </c>
      <c r="Q23" s="76"/>
      <c r="R23" s="2"/>
      <c r="S23" s="75">
        <v>20.451843371246923</v>
      </c>
      <c r="T23" s="76"/>
      <c r="U23" s="2"/>
      <c r="V23" s="75">
        <v>13.280469147191752</v>
      </c>
      <c r="W23" s="76"/>
      <c r="X23" s="2"/>
      <c r="Z23" s="75">
        <v>8.7515584362688514</v>
      </c>
      <c r="AA23" s="76"/>
      <c r="AB23" s="2"/>
      <c r="AC23" s="75">
        <v>3.2895307284134105</v>
      </c>
      <c r="AD23" s="75"/>
      <c r="AE23" s="76"/>
      <c r="AF23" s="75">
        <v>28.918944315501676</v>
      </c>
      <c r="AG23" s="2"/>
      <c r="AH23" s="76"/>
      <c r="AI23" s="75">
        <v>28.103265124827885</v>
      </c>
      <c r="AJ23" s="2"/>
      <c r="AK23" s="76"/>
      <c r="AL23" s="75">
        <v>41.830485953519201</v>
      </c>
      <c r="AM23" s="73"/>
      <c r="AN23" s="73"/>
      <c r="AO23" s="78">
        <v>65.869891708352498</v>
      </c>
      <c r="AQ23" s="73"/>
      <c r="AR23" s="203">
        <v>59.468088307223752</v>
      </c>
      <c r="AS23" s="203"/>
      <c r="AT23" s="203"/>
      <c r="AU23" s="203"/>
    </row>
    <row r="24" spans="1:47" s="83" customFormat="1" ht="72.5" x14ac:dyDescent="0.35">
      <c r="A24" s="79"/>
      <c r="B24" s="80" t="s">
        <v>337</v>
      </c>
      <c r="C24" s="80"/>
      <c r="D24" s="80" t="s">
        <v>338</v>
      </c>
      <c r="E24" s="80"/>
      <c r="F24" s="80"/>
      <c r="G24" s="80" t="s">
        <v>339</v>
      </c>
      <c r="H24" s="80"/>
      <c r="I24" s="80"/>
      <c r="J24" s="80" t="s">
        <v>340</v>
      </c>
      <c r="K24" s="80"/>
      <c r="L24" s="80"/>
      <c r="M24" s="80" t="s">
        <v>341</v>
      </c>
      <c r="N24" s="81"/>
      <c r="O24" s="80" t="s">
        <v>342</v>
      </c>
      <c r="P24" s="80"/>
      <c r="Q24" s="80" t="s">
        <v>343</v>
      </c>
      <c r="R24" s="80"/>
      <c r="S24" s="80"/>
      <c r="T24" s="80" t="s">
        <v>344</v>
      </c>
      <c r="U24" s="80"/>
      <c r="V24" s="80"/>
      <c r="W24" s="80" t="s">
        <v>345</v>
      </c>
      <c r="X24" s="82"/>
      <c r="Y24" s="80" t="s">
        <v>346</v>
      </c>
      <c r="Z24" s="80"/>
      <c r="AA24" s="80" t="s">
        <v>347</v>
      </c>
      <c r="AB24" s="80"/>
      <c r="AC24" s="80"/>
      <c r="AD24" s="80" t="s">
        <v>348</v>
      </c>
      <c r="AE24" s="80"/>
      <c r="AF24" s="80"/>
      <c r="AG24" s="80" t="s">
        <v>349</v>
      </c>
      <c r="AH24" s="80"/>
      <c r="AI24" s="80"/>
      <c r="AJ24" s="80" t="s">
        <v>350</v>
      </c>
      <c r="AK24" s="81"/>
      <c r="AM24" s="80" t="s">
        <v>351</v>
      </c>
      <c r="AN24" s="80"/>
      <c r="AP24" s="80" t="s">
        <v>352</v>
      </c>
      <c r="AQ24" s="80"/>
      <c r="AS24" s="83" t="s">
        <v>353</v>
      </c>
    </row>
    <row r="25" spans="1:47" x14ac:dyDescent="0.35">
      <c r="A25" s="75">
        <v>1972</v>
      </c>
      <c r="B25" s="1">
        <f>D25+G25+J25+M25</f>
        <v>1.1227859149103097</v>
      </c>
      <c r="C25" s="85"/>
      <c r="D25" s="76">
        <f t="shared" ref="D25:D56" si="0">D$12+((D$11-D$12)/((1+EXP(($A25-D$14)/D$13))^(1/D$15)))</f>
        <v>1.0847432320842927</v>
      </c>
      <c r="E25" s="76"/>
      <c r="F25" s="76"/>
      <c r="G25" s="76">
        <f t="shared" ref="G25:G56" si="1">G$12+((G$11-G$12)/((1+EXP(($A25-G$14)/G$13))^(1/G$15)))</f>
        <v>3.8042617218707164E-2</v>
      </c>
      <c r="H25" s="76"/>
      <c r="I25" s="76"/>
      <c r="J25" s="76">
        <f t="shared" ref="J25:J56" si="2">J$12+((J$11-J$12)/((1+EXP(($A25-J$14)/J$13))^(1/J$15)))</f>
        <v>0</v>
      </c>
      <c r="K25" s="76"/>
      <c r="L25" s="76"/>
      <c r="M25" s="76">
        <f t="shared" ref="M25:M56" si="3">M$12+((M$11-M$12)/((1+EXP(($A25-M$14)/M$13))^(1/M$15)))</f>
        <v>6.5607309807091951E-8</v>
      </c>
      <c r="O25" s="1">
        <f>Q25+T25+W25</f>
        <v>1.772125282073489E-7</v>
      </c>
      <c r="P25" s="85"/>
      <c r="Q25" s="76">
        <f t="shared" ref="Q25:Q56" si="4">Q$12+((Q$11-Q$12)/((1+EXP(($A25-Q$14)/Q$13))^(1/Q$15)))</f>
        <v>1.0204539879765662E-7</v>
      </c>
      <c r="R25" s="76"/>
      <c r="S25" s="76"/>
      <c r="T25" s="76">
        <f t="shared" ref="T25:T56" si="5">T$12+((T$11-T$12)/((1+EXP(($A25-T$14)/T$13))^(1/T$15)))</f>
        <v>7.5165026203194429E-8</v>
      </c>
      <c r="U25" s="76"/>
      <c r="V25" s="76"/>
      <c r="W25" s="76">
        <f t="shared" ref="W25:W56" si="6">W$12+((W$11-W$12)/((1+EXP(($A25-W$14)/W$13))^(1/W$15)))</f>
        <v>2.1032064978498966E-12</v>
      </c>
      <c r="Y25" s="1">
        <f>AA25+AD25+AG25+AJ25</f>
        <v>7.8580605141098658E-5</v>
      </c>
      <c r="Z25" s="85"/>
      <c r="AA25" s="76">
        <f t="shared" ref="AA25:AA56" si="7">AA$12+((AA$11-AA$12)/((1+EXP(($A25-AA$14)/AA$13))^(1/AA$15)))</f>
        <v>1.9407386915304414E-6</v>
      </c>
      <c r="AB25" s="76"/>
      <c r="AC25" s="76"/>
      <c r="AD25" s="76">
        <f t="shared" ref="AD25:AD56" si="8">AD$12+((AD$11-AD$12)/((1+EXP(($A25-AD$14)/AD$13))^(1/AD$15)))</f>
        <v>0</v>
      </c>
      <c r="AE25" s="76"/>
      <c r="AF25" s="76"/>
      <c r="AG25" s="76">
        <f t="shared" ref="AG25:AG56" si="9">AG$12+((AG$11-AG$12)/((1+EXP(($A25-AG$14)/AG$13))^(1/AG$15)))</f>
        <v>7.3151719732322817E-5</v>
      </c>
      <c r="AH25" s="76"/>
      <c r="AI25" s="76"/>
      <c r="AJ25" s="76">
        <f t="shared" ref="AJ25:AJ56" si="10">AJ$12+((AJ$11-AJ$12)/((1+EXP(($A25-AJ$14)/AJ$13))^(1/AJ$15)))</f>
        <v>3.4881467172453995E-6</v>
      </c>
      <c r="AM25" s="76">
        <f t="shared" ref="AM25:AM56" si="11">AM$12+((AM$11-AM$12)/((1+EXP(($A25-AM$14)/AM$13))^(1/AM$15)))</f>
        <v>0.73422848613699898</v>
      </c>
      <c r="AN25" s="76"/>
      <c r="AP25" s="76">
        <f t="shared" ref="AP25:AP56" si="12">AP$12+((AP$11-AP$12)/((1+EXP(($A25-AP$14)/AP$13))^(1/AP$15)))</f>
        <v>0</v>
      </c>
      <c r="AQ25" s="76"/>
      <c r="AS25" s="76">
        <f t="shared" ref="AS25:AS56" si="13">AS$12+((AS$11-AS$12)/((1+EXP(($A25-AS$14)/AS$13))^(1/AS$15)))</f>
        <v>1.1861708491937861</v>
      </c>
    </row>
    <row r="26" spans="1:47" x14ac:dyDescent="0.35">
      <c r="A26" s="75">
        <v>1973</v>
      </c>
      <c r="B26" s="1">
        <f t="shared" ref="B26:B89" si="14">D26+G26+J26+M26</f>
        <v>1.5294917129558598</v>
      </c>
      <c r="C26" s="85"/>
      <c r="D26" s="76">
        <f t="shared" si="0"/>
        <v>1.476904587694662</v>
      </c>
      <c r="E26" s="76"/>
      <c r="F26" s="76"/>
      <c r="G26" s="76">
        <f t="shared" si="1"/>
        <v>5.2587000958737917E-2</v>
      </c>
      <c r="H26" s="76"/>
      <c r="I26" s="76"/>
      <c r="J26" s="76">
        <f t="shared" si="2"/>
        <v>0</v>
      </c>
      <c r="K26" s="76"/>
      <c r="L26" s="76"/>
      <c r="M26" s="76">
        <f t="shared" si="3"/>
        <v>1.2430245988070965E-7</v>
      </c>
      <c r="O26" s="1">
        <f t="shared" ref="O26:O89" si="15">Q26+T26+W26</f>
        <v>3.7796136798107227E-7</v>
      </c>
      <c r="P26" s="85"/>
      <c r="Q26" s="76">
        <f t="shared" si="4"/>
        <v>2.4693902833661241E-7</v>
      </c>
      <c r="R26" s="76"/>
      <c r="S26" s="76"/>
      <c r="T26" s="76">
        <f t="shared" si="5"/>
        <v>1.3101816165317359E-7</v>
      </c>
      <c r="U26" s="76"/>
      <c r="V26" s="76"/>
      <c r="W26" s="76">
        <f t="shared" si="6"/>
        <v>4.1779912862693891E-12</v>
      </c>
      <c r="Y26" s="1">
        <f t="shared" ref="Y26:Y89" si="16">AA26+AD26+AG26+AJ26</f>
        <v>1.1259941442887111E-4</v>
      </c>
      <c r="Z26" s="85"/>
      <c r="AA26" s="76">
        <f t="shared" si="7"/>
        <v>4.3875098114654065E-6</v>
      </c>
      <c r="AB26" s="76"/>
      <c r="AC26" s="76"/>
      <c r="AD26" s="76">
        <f t="shared" si="8"/>
        <v>0</v>
      </c>
      <c r="AE26" s="76"/>
      <c r="AF26" s="76"/>
      <c r="AG26" s="76">
        <f t="shared" si="9"/>
        <v>1.0301049515248906E-4</v>
      </c>
      <c r="AH26" s="76"/>
      <c r="AI26" s="76"/>
      <c r="AJ26" s="76">
        <f t="shared" si="10"/>
        <v>5.2014094649166509E-6</v>
      </c>
      <c r="AM26" s="76">
        <f t="shared" si="11"/>
        <v>0.93793322221608832</v>
      </c>
      <c r="AN26" s="76"/>
      <c r="AP26" s="76">
        <f t="shared" si="12"/>
        <v>0</v>
      </c>
      <c r="AQ26" s="76"/>
      <c r="AS26" s="76">
        <f t="shared" si="13"/>
        <v>1.3300965425427194</v>
      </c>
    </row>
    <row r="27" spans="1:47" x14ac:dyDescent="0.35">
      <c r="A27" s="75">
        <v>1974</v>
      </c>
      <c r="B27" s="1">
        <f t="shared" si="14"/>
        <v>2.0834345695575394</v>
      </c>
      <c r="C27" s="85"/>
      <c r="D27" s="76">
        <f t="shared" si="0"/>
        <v>2.010742430577011</v>
      </c>
      <c r="E27" s="76"/>
      <c r="F27" s="76"/>
      <c r="G27" s="76">
        <f t="shared" si="1"/>
        <v>7.2691903465056384E-2</v>
      </c>
      <c r="H27" s="76"/>
      <c r="I27" s="76"/>
      <c r="J27" s="76">
        <f t="shared" si="2"/>
        <v>0</v>
      </c>
      <c r="K27" s="76"/>
      <c r="L27" s="76"/>
      <c r="M27" s="76">
        <f t="shared" si="3"/>
        <v>2.3551547201350331E-7</v>
      </c>
      <c r="O27" s="1">
        <f t="shared" si="15"/>
        <v>8.2594885597586654E-7</v>
      </c>
      <c r="P27" s="85"/>
      <c r="Q27" s="76">
        <f t="shared" si="4"/>
        <v>5.9756620984785513E-7</v>
      </c>
      <c r="R27" s="76"/>
      <c r="S27" s="76"/>
      <c r="T27" s="76">
        <f t="shared" si="5"/>
        <v>2.2837429014543886E-7</v>
      </c>
      <c r="U27" s="76"/>
      <c r="V27" s="76"/>
      <c r="W27" s="76">
        <f t="shared" si="6"/>
        <v>8.3559825725387782E-12</v>
      </c>
      <c r="Y27" s="1">
        <f t="shared" si="16"/>
        <v>1.6273207814521129E-4</v>
      </c>
      <c r="Z27" s="85"/>
      <c r="AA27" s="76">
        <f t="shared" si="7"/>
        <v>9.9190263753712316E-6</v>
      </c>
      <c r="AB27" s="76"/>
      <c r="AC27" s="76"/>
      <c r="AD27" s="76">
        <f t="shared" si="8"/>
        <v>0</v>
      </c>
      <c r="AE27" s="76"/>
      <c r="AF27" s="76"/>
      <c r="AG27" s="76">
        <f t="shared" si="9"/>
        <v>1.4505688140786788E-4</v>
      </c>
      <c r="AH27" s="76"/>
      <c r="AI27" s="76"/>
      <c r="AJ27" s="76">
        <f t="shared" si="10"/>
        <v>7.7561703619721811E-6</v>
      </c>
      <c r="AM27" s="76">
        <f t="shared" si="11"/>
        <v>1.1981534337392077</v>
      </c>
      <c r="AN27" s="76"/>
      <c r="AP27" s="76">
        <f t="shared" si="12"/>
        <v>0</v>
      </c>
      <c r="AQ27" s="76"/>
      <c r="AS27" s="76">
        <f t="shared" si="13"/>
        <v>1.4914222929415928</v>
      </c>
    </row>
    <row r="28" spans="1:47" x14ac:dyDescent="0.35">
      <c r="A28" s="75">
        <v>1975</v>
      </c>
      <c r="B28" s="1">
        <f t="shared" si="14"/>
        <v>2.8378390356047021</v>
      </c>
      <c r="C28" s="85"/>
      <c r="D28" s="76">
        <f t="shared" si="0"/>
        <v>2.7373554592413711</v>
      </c>
      <c r="E28" s="76"/>
      <c r="F28" s="76"/>
      <c r="G28" s="76">
        <f t="shared" si="1"/>
        <v>0.10048313012521248</v>
      </c>
      <c r="H28" s="76"/>
      <c r="I28" s="76"/>
      <c r="J28" s="76">
        <f t="shared" si="2"/>
        <v>0</v>
      </c>
      <c r="K28" s="76"/>
      <c r="L28" s="76"/>
      <c r="M28" s="76">
        <f t="shared" si="3"/>
        <v>4.462381184566766E-7</v>
      </c>
      <c r="O28" s="1">
        <f t="shared" si="15"/>
        <v>1.844136500395166E-6</v>
      </c>
      <c r="P28" s="85"/>
      <c r="Q28" s="76">
        <f t="shared" si="4"/>
        <v>1.4460466264409888E-6</v>
      </c>
      <c r="R28" s="76"/>
      <c r="S28" s="76"/>
      <c r="T28" s="76">
        <f t="shared" si="5"/>
        <v>3.980731761998868E-7</v>
      </c>
      <c r="U28" s="76"/>
      <c r="V28" s="76"/>
      <c r="W28" s="76">
        <f t="shared" si="6"/>
        <v>1.6697754290362354E-11</v>
      </c>
      <c r="Y28" s="1">
        <f t="shared" si="16"/>
        <v>2.3825562595192196E-4</v>
      </c>
      <c r="Z28" s="85"/>
      <c r="AA28" s="76">
        <f t="shared" si="7"/>
        <v>2.2424345665683632E-5</v>
      </c>
      <c r="AB28" s="76"/>
      <c r="AC28" s="76"/>
      <c r="AD28" s="76">
        <f t="shared" si="8"/>
        <v>0</v>
      </c>
      <c r="AE28" s="76"/>
      <c r="AF28" s="76"/>
      <c r="AG28" s="76">
        <f t="shared" si="9"/>
        <v>2.0426553481911469E-4</v>
      </c>
      <c r="AH28" s="76"/>
      <c r="AI28" s="76"/>
      <c r="AJ28" s="76">
        <f t="shared" si="10"/>
        <v>1.1565745467123634E-5</v>
      </c>
      <c r="AM28" s="76">
        <f t="shared" si="11"/>
        <v>1.5305683730985038</v>
      </c>
      <c r="AN28" s="76"/>
      <c r="AP28" s="76">
        <f t="shared" si="12"/>
        <v>0</v>
      </c>
      <c r="AQ28" s="76"/>
      <c r="AS28" s="76">
        <f t="shared" si="13"/>
        <v>1.6722354122777006</v>
      </c>
    </row>
    <row r="29" spans="1:47" x14ac:dyDescent="0.35">
      <c r="A29" s="75">
        <v>1976</v>
      </c>
      <c r="B29" s="1">
        <f t="shared" si="14"/>
        <v>3.8650998079447163</v>
      </c>
      <c r="C29" s="85"/>
      <c r="D29" s="76">
        <f t="shared" si="0"/>
        <v>3.7261998259364191</v>
      </c>
      <c r="E29" s="76"/>
      <c r="F29" s="76"/>
      <c r="G29" s="76">
        <f t="shared" si="1"/>
        <v>0.1388991364328831</v>
      </c>
      <c r="H29" s="76"/>
      <c r="I29" s="76"/>
      <c r="J29" s="76">
        <f t="shared" si="2"/>
        <v>9.4587448984384537E-11</v>
      </c>
      <c r="K29" s="76"/>
      <c r="L29" s="76"/>
      <c r="M29" s="76">
        <f t="shared" si="3"/>
        <v>8.4548082668334246E-7</v>
      </c>
      <c r="O29" s="1">
        <f t="shared" si="15"/>
        <v>4.1931824554808372E-6</v>
      </c>
      <c r="P29" s="85"/>
      <c r="Q29" s="76">
        <f t="shared" si="4"/>
        <v>3.4992782822484969E-6</v>
      </c>
      <c r="R29" s="76"/>
      <c r="S29" s="76"/>
      <c r="T29" s="76">
        <f t="shared" si="5"/>
        <v>6.9387082035632375E-7</v>
      </c>
      <c r="U29" s="76"/>
      <c r="V29" s="76"/>
      <c r="W29" s="76">
        <f t="shared" si="6"/>
        <v>3.3352876016579103E-11</v>
      </c>
      <c r="Y29" s="1">
        <f t="shared" si="16"/>
        <v>3.5558364099941286E-4</v>
      </c>
      <c r="Z29" s="85"/>
      <c r="AA29" s="76">
        <f t="shared" si="7"/>
        <v>5.0695573239778469E-5</v>
      </c>
      <c r="AB29" s="76"/>
      <c r="AC29" s="76"/>
      <c r="AD29" s="76">
        <f t="shared" si="8"/>
        <v>0</v>
      </c>
      <c r="AE29" s="76"/>
      <c r="AF29" s="76"/>
      <c r="AG29" s="76">
        <f t="shared" si="9"/>
        <v>2.8764160965977226E-4</v>
      </c>
      <c r="AH29" s="76"/>
      <c r="AI29" s="76"/>
      <c r="AJ29" s="76">
        <f t="shared" si="10"/>
        <v>1.7246458099862139E-5</v>
      </c>
      <c r="AM29" s="76">
        <f t="shared" si="11"/>
        <v>1.955207044724375</v>
      </c>
      <c r="AN29" s="76"/>
      <c r="AP29" s="76">
        <f t="shared" si="12"/>
        <v>0</v>
      </c>
      <c r="AQ29" s="76"/>
      <c r="AS29" s="76">
        <f t="shared" si="13"/>
        <v>1.8748694249475761</v>
      </c>
    </row>
    <row r="30" spans="1:47" x14ac:dyDescent="0.35">
      <c r="A30" s="75">
        <v>1977</v>
      </c>
      <c r="B30" s="1">
        <f t="shared" si="14"/>
        <v>5.2636256734685958</v>
      </c>
      <c r="C30" s="85"/>
      <c r="D30" s="76">
        <f t="shared" si="0"/>
        <v>5.0716224324141876</v>
      </c>
      <c r="E30" s="76"/>
      <c r="F30" s="76"/>
      <c r="G30" s="76">
        <f t="shared" si="1"/>
        <v>0.19200163891764532</v>
      </c>
      <c r="H30" s="76"/>
      <c r="I30" s="76"/>
      <c r="J30" s="76">
        <f t="shared" si="2"/>
        <v>2.0372681319713593E-10</v>
      </c>
      <c r="K30" s="76"/>
      <c r="L30" s="76"/>
      <c r="M30" s="76">
        <f t="shared" si="3"/>
        <v>1.6019330359995365E-6</v>
      </c>
      <c r="O30" s="1">
        <f t="shared" si="15"/>
        <v>9.677410139019571E-6</v>
      </c>
      <c r="P30" s="85"/>
      <c r="Q30" s="76">
        <f t="shared" si="4"/>
        <v>8.4678756824274615E-6</v>
      </c>
      <c r="R30" s="76"/>
      <c r="S30" s="76"/>
      <c r="T30" s="76">
        <f t="shared" si="5"/>
        <v>1.2094678361052047E-6</v>
      </c>
      <c r="U30" s="76"/>
      <c r="V30" s="76"/>
      <c r="W30" s="76">
        <f t="shared" si="6"/>
        <v>6.6620486904866993E-11</v>
      </c>
      <c r="Y30" s="1">
        <f t="shared" si="16"/>
        <v>5.4537600116688623E-4</v>
      </c>
      <c r="Z30" s="85"/>
      <c r="AA30" s="76">
        <f t="shared" si="7"/>
        <v>1.1460913182403942E-4</v>
      </c>
      <c r="AB30" s="76"/>
      <c r="AC30" s="76"/>
      <c r="AD30" s="76">
        <f t="shared" si="8"/>
        <v>0</v>
      </c>
      <c r="AE30" s="76"/>
      <c r="AF30" s="76"/>
      <c r="AG30" s="76">
        <f t="shared" si="9"/>
        <v>4.0504952043818321E-4</v>
      </c>
      <c r="AH30" s="76"/>
      <c r="AI30" s="76"/>
      <c r="AJ30" s="76">
        <f t="shared" si="10"/>
        <v>2.5717348904663595E-5</v>
      </c>
      <c r="AM30" s="76">
        <f t="shared" si="11"/>
        <v>2.4976547966653015</v>
      </c>
      <c r="AN30" s="76"/>
      <c r="AP30" s="76">
        <f t="shared" si="12"/>
        <v>0</v>
      </c>
      <c r="AQ30" s="76"/>
      <c r="AS30" s="76">
        <f t="shared" si="13"/>
        <v>2.1019320365493854</v>
      </c>
    </row>
    <row r="31" spans="1:47" x14ac:dyDescent="0.35">
      <c r="A31" s="75">
        <v>1978</v>
      </c>
      <c r="B31" s="1">
        <f t="shared" si="14"/>
        <v>7.1670747324797048</v>
      </c>
      <c r="C31" s="85"/>
      <c r="D31" s="76">
        <f t="shared" si="0"/>
        <v>6.9016667927671733</v>
      </c>
      <c r="E31" s="76"/>
      <c r="F31" s="76"/>
      <c r="G31" s="76">
        <f t="shared" si="1"/>
        <v>0.26540490409934137</v>
      </c>
      <c r="H31" s="76"/>
      <c r="I31" s="76"/>
      <c r="J31" s="76">
        <f t="shared" si="2"/>
        <v>4.220055416226387E-10</v>
      </c>
      <c r="K31" s="76"/>
      <c r="L31" s="76"/>
      <c r="M31" s="76">
        <f t="shared" si="3"/>
        <v>3.0351911846082658E-6</v>
      </c>
      <c r="O31" s="1">
        <f t="shared" si="15"/>
        <v>2.2599647423682256E-5</v>
      </c>
      <c r="P31" s="85"/>
      <c r="Q31" s="76">
        <f t="shared" si="4"/>
        <v>2.0491323010851659E-5</v>
      </c>
      <c r="R31" s="76"/>
      <c r="S31" s="76"/>
      <c r="T31" s="76">
        <f t="shared" si="5"/>
        <v>2.1081913139653352E-6</v>
      </c>
      <c r="U31" s="76"/>
      <c r="V31" s="76"/>
      <c r="W31" s="76">
        <f t="shared" si="6"/>
        <v>1.3309886526258197E-10</v>
      </c>
      <c r="Y31" s="1">
        <f t="shared" si="16"/>
        <v>8.6782795127859913E-4</v>
      </c>
      <c r="Z31" s="85"/>
      <c r="AA31" s="76">
        <f t="shared" si="7"/>
        <v>2.5909914411315071E-4</v>
      </c>
      <c r="AB31" s="76"/>
      <c r="AC31" s="76"/>
      <c r="AD31" s="76">
        <f t="shared" si="8"/>
        <v>0</v>
      </c>
      <c r="AE31" s="76"/>
      <c r="AF31" s="76"/>
      <c r="AG31" s="76">
        <f t="shared" si="9"/>
        <v>5.7037994672270997E-4</v>
      </c>
      <c r="AH31" s="76"/>
      <c r="AI31" s="76"/>
      <c r="AJ31" s="76">
        <f t="shared" si="10"/>
        <v>3.8348860442738442E-5</v>
      </c>
      <c r="AM31" s="76">
        <f t="shared" si="11"/>
        <v>3.1905945389007684</v>
      </c>
      <c r="AN31" s="76"/>
      <c r="AP31" s="76">
        <f t="shared" si="12"/>
        <v>0</v>
      </c>
      <c r="AQ31" s="76"/>
      <c r="AS31" s="76">
        <f t="shared" si="13"/>
        <v>2.3563360026511759</v>
      </c>
    </row>
    <row r="32" spans="1:47" x14ac:dyDescent="0.35">
      <c r="A32" s="75">
        <v>1979</v>
      </c>
      <c r="B32" s="1">
        <f t="shared" si="14"/>
        <v>9.7567718149230132</v>
      </c>
      <c r="C32" s="85"/>
      <c r="D32" s="76">
        <f t="shared" si="0"/>
        <v>9.3898970430682311</v>
      </c>
      <c r="E32" s="76"/>
      <c r="F32" s="76"/>
      <c r="G32" s="76">
        <f t="shared" si="1"/>
        <v>0.36686902015571832</v>
      </c>
      <c r="H32" s="76"/>
      <c r="I32" s="76"/>
      <c r="J32" s="76">
        <f t="shared" si="2"/>
        <v>9.3132257461547852E-10</v>
      </c>
      <c r="K32" s="76"/>
      <c r="L32" s="76"/>
      <c r="M32" s="76">
        <f t="shared" si="3"/>
        <v>5.7507677411194891E-6</v>
      </c>
      <c r="O32" s="1">
        <f t="shared" si="15"/>
        <v>5.3261605686749647E-5</v>
      </c>
      <c r="P32" s="85"/>
      <c r="Q32" s="76">
        <f t="shared" si="4"/>
        <v>4.9586607478779854E-5</v>
      </c>
      <c r="R32" s="76"/>
      <c r="S32" s="76"/>
      <c r="T32" s="76">
        <f t="shared" si="5"/>
        <v>3.6747323228780715E-6</v>
      </c>
      <c r="U32" s="76"/>
      <c r="V32" s="76"/>
      <c r="W32" s="76">
        <f t="shared" si="6"/>
        <v>2.6588509172142949E-10</v>
      </c>
      <c r="Y32" s="1">
        <f t="shared" si="16"/>
        <v>1.4461208389775493E-3</v>
      </c>
      <c r="Z32" s="85"/>
      <c r="AA32" s="76">
        <f t="shared" si="7"/>
        <v>5.8574318332205166E-4</v>
      </c>
      <c r="AB32" s="76"/>
      <c r="AC32" s="76"/>
      <c r="AD32" s="76">
        <f t="shared" si="8"/>
        <v>0</v>
      </c>
      <c r="AE32" s="76"/>
      <c r="AF32" s="76"/>
      <c r="AG32" s="76">
        <f t="shared" si="9"/>
        <v>8.0319310502829921E-4</v>
      </c>
      <c r="AH32" s="76"/>
      <c r="AI32" s="76"/>
      <c r="AJ32" s="76">
        <f t="shared" si="10"/>
        <v>5.7184550627198405E-5</v>
      </c>
      <c r="AM32" s="76">
        <f t="shared" si="11"/>
        <v>4.0757753399957437</v>
      </c>
      <c r="AN32" s="76"/>
      <c r="AP32" s="76">
        <f t="shared" si="12"/>
        <v>0</v>
      </c>
      <c r="AQ32" s="76"/>
      <c r="AS32" s="76">
        <f t="shared" si="13"/>
        <v>2.6413331254767058</v>
      </c>
    </row>
    <row r="33" spans="1:45" x14ac:dyDescent="0.35">
      <c r="A33" s="75">
        <v>1980</v>
      </c>
      <c r="B33" s="1">
        <f t="shared" si="14"/>
        <v>13.278322132553058</v>
      </c>
      <c r="C33" s="85"/>
      <c r="D33" s="76">
        <f t="shared" si="0"/>
        <v>12.771191519938384</v>
      </c>
      <c r="E33" s="76"/>
      <c r="F33" s="76"/>
      <c r="G33" s="76">
        <f t="shared" si="1"/>
        <v>0.50711971463078953</v>
      </c>
      <c r="H33" s="76"/>
      <c r="I33" s="76"/>
      <c r="J33" s="76">
        <f t="shared" si="2"/>
        <v>1.9936123862862587E-9</v>
      </c>
      <c r="K33" s="76"/>
      <c r="L33" s="76"/>
      <c r="M33" s="76">
        <f t="shared" si="3"/>
        <v>1.0895990271819755E-5</v>
      </c>
      <c r="O33" s="1">
        <f t="shared" si="15"/>
        <v>1.263989011972555E-4</v>
      </c>
      <c r="P33" s="85"/>
      <c r="Q33" s="76">
        <f t="shared" si="4"/>
        <v>1.1999304189469484E-4</v>
      </c>
      <c r="R33" s="76"/>
      <c r="S33" s="76"/>
      <c r="T33" s="76">
        <f t="shared" si="5"/>
        <v>6.4053281434439668E-6</v>
      </c>
      <c r="U33" s="76"/>
      <c r="V33" s="76"/>
      <c r="W33" s="76">
        <f t="shared" si="6"/>
        <v>5.3115911669010529E-10</v>
      </c>
      <c r="Y33" s="1">
        <f t="shared" si="16"/>
        <v>2.5404509933899533E-3</v>
      </c>
      <c r="Z33" s="85"/>
      <c r="AA33" s="76">
        <f t="shared" si="7"/>
        <v>1.324146677273319E-3</v>
      </c>
      <c r="AB33" s="76"/>
      <c r="AC33" s="76"/>
      <c r="AD33" s="76">
        <f t="shared" si="8"/>
        <v>0</v>
      </c>
      <c r="AE33" s="76"/>
      <c r="AF33" s="76"/>
      <c r="AG33" s="76">
        <f t="shared" si="9"/>
        <v>1.1310326133155968E-3</v>
      </c>
      <c r="AH33" s="76"/>
      <c r="AI33" s="76"/>
      <c r="AJ33" s="76">
        <f t="shared" si="10"/>
        <v>8.5271702801037463E-5</v>
      </c>
      <c r="AM33" s="76">
        <f t="shared" si="11"/>
        <v>5.2065268388832919</v>
      </c>
      <c r="AN33" s="76"/>
      <c r="AP33" s="76">
        <f t="shared" si="12"/>
        <v>0</v>
      </c>
      <c r="AQ33" s="76"/>
      <c r="AS33" s="76">
        <f t="shared" si="13"/>
        <v>2.9605516038135988</v>
      </c>
    </row>
    <row r="34" spans="1:45" x14ac:dyDescent="0.35">
      <c r="A34" s="75">
        <v>1981</v>
      </c>
      <c r="B34" s="1">
        <f t="shared" si="14"/>
        <v>18.063687000563277</v>
      </c>
      <c r="C34" s="85"/>
      <c r="D34" s="76">
        <f t="shared" si="0"/>
        <v>17.362685269800295</v>
      </c>
      <c r="E34" s="76"/>
      <c r="F34" s="76"/>
      <c r="G34" s="76">
        <f t="shared" si="1"/>
        <v>0.70098108178444818</v>
      </c>
      <c r="H34" s="76"/>
      <c r="I34" s="76"/>
      <c r="J34" s="76">
        <f t="shared" si="2"/>
        <v>4.3146428652107716E-9</v>
      </c>
      <c r="K34" s="76"/>
      <c r="L34" s="76"/>
      <c r="M34" s="76">
        <f t="shared" si="3"/>
        <v>2.0644663891289383E-5</v>
      </c>
      <c r="O34" s="1">
        <f t="shared" si="15"/>
        <v>3.015289150196665E-4</v>
      </c>
      <c r="P34" s="85"/>
      <c r="Q34" s="76">
        <f t="shared" si="4"/>
        <v>2.9036289751882549E-4</v>
      </c>
      <c r="R34" s="76"/>
      <c r="S34" s="76"/>
      <c r="T34" s="76">
        <f t="shared" si="5"/>
        <v>1.1164956404741133E-5</v>
      </c>
      <c r="U34" s="76"/>
      <c r="V34" s="76"/>
      <c r="W34" s="76">
        <f t="shared" si="6"/>
        <v>1.0610960998747032E-9</v>
      </c>
      <c r="Y34" s="1">
        <f t="shared" si="16"/>
        <v>4.7130457780433233E-3</v>
      </c>
      <c r="Z34" s="85"/>
      <c r="AA34" s="76">
        <f t="shared" si="7"/>
        <v>2.9932079395358357E-3</v>
      </c>
      <c r="AB34" s="76"/>
      <c r="AC34" s="76"/>
      <c r="AD34" s="76">
        <f t="shared" si="8"/>
        <v>0</v>
      </c>
      <c r="AE34" s="76"/>
      <c r="AF34" s="76"/>
      <c r="AG34" s="76">
        <f t="shared" si="9"/>
        <v>1.5926835186377275E-3</v>
      </c>
      <c r="AH34" s="76"/>
      <c r="AI34" s="76"/>
      <c r="AJ34" s="76">
        <f t="shared" si="10"/>
        <v>1.2715431986976E-4</v>
      </c>
      <c r="AM34" s="76">
        <f t="shared" si="11"/>
        <v>6.6509706752258353</v>
      </c>
      <c r="AN34" s="76"/>
      <c r="AP34" s="76">
        <f t="shared" si="12"/>
        <v>0</v>
      </c>
      <c r="AQ34" s="76"/>
      <c r="AS34" s="76">
        <f t="shared" si="13"/>
        <v>3.3180369515977191</v>
      </c>
    </row>
    <row r="35" spans="1:45" x14ac:dyDescent="0.35">
      <c r="A35" s="75">
        <v>1982</v>
      </c>
      <c r="B35" s="1">
        <f t="shared" si="14"/>
        <v>24.560236893398269</v>
      </c>
      <c r="C35" s="85"/>
      <c r="D35" s="76">
        <f t="shared" si="0"/>
        <v>23.591257394136392</v>
      </c>
      <c r="E35" s="76"/>
      <c r="F35" s="76"/>
      <c r="G35" s="76">
        <f t="shared" si="1"/>
        <v>0.96894037446236325</v>
      </c>
      <c r="H35" s="76"/>
      <c r="I35" s="76"/>
      <c r="J35" s="76">
        <f t="shared" si="2"/>
        <v>9.3350536189973354E-9</v>
      </c>
      <c r="K35" s="76"/>
      <c r="L35" s="76"/>
      <c r="M35" s="76">
        <f t="shared" si="3"/>
        <v>3.9115464460337535E-5</v>
      </c>
      <c r="O35" s="1">
        <f t="shared" si="15"/>
        <v>7.220667634006972E-4</v>
      </c>
      <c r="P35" s="85"/>
      <c r="Q35" s="76">
        <f t="shared" si="4"/>
        <v>7.0260330830063111E-4</v>
      </c>
      <c r="R35" s="76"/>
      <c r="S35" s="76"/>
      <c r="T35" s="76">
        <f t="shared" si="5"/>
        <v>1.9461335309500782E-5</v>
      </c>
      <c r="U35" s="76"/>
      <c r="V35" s="76"/>
      <c r="W35" s="76">
        <f t="shared" si="6"/>
        <v>2.1197905653025373E-9</v>
      </c>
      <c r="Y35" s="1">
        <f t="shared" si="16"/>
        <v>9.1974685649098831E-3</v>
      </c>
      <c r="Z35" s="85"/>
      <c r="AA35" s="76">
        <f t="shared" si="7"/>
        <v>6.7651007329665447E-3</v>
      </c>
      <c r="AB35" s="76"/>
      <c r="AC35" s="76"/>
      <c r="AD35" s="76">
        <f t="shared" si="8"/>
        <v>0</v>
      </c>
      <c r="AE35" s="76"/>
      <c r="AF35" s="76"/>
      <c r="AG35" s="76">
        <f t="shared" si="9"/>
        <v>2.2427595755800667E-3</v>
      </c>
      <c r="AH35" s="76"/>
      <c r="AI35" s="76"/>
      <c r="AJ35" s="76">
        <f t="shared" si="10"/>
        <v>1.8960825636327172E-4</v>
      </c>
      <c r="AM35" s="76">
        <f t="shared" si="11"/>
        <v>8.4961219538818114</v>
      </c>
      <c r="AN35" s="76"/>
      <c r="AP35" s="76">
        <f t="shared" si="12"/>
        <v>0</v>
      </c>
      <c r="AQ35" s="76"/>
      <c r="AS35" s="76">
        <f t="shared" si="13"/>
        <v>3.7182966810831886</v>
      </c>
    </row>
    <row r="36" spans="1:45" x14ac:dyDescent="0.35">
      <c r="A36" s="75">
        <v>1983</v>
      </c>
      <c r="B36" s="1">
        <f t="shared" si="14"/>
        <v>33.368471253559619</v>
      </c>
      <c r="C36" s="85"/>
      <c r="D36" s="76">
        <f t="shared" si="0"/>
        <v>32.029087984538819</v>
      </c>
      <c r="E36" s="76"/>
      <c r="F36" s="76"/>
      <c r="G36" s="76">
        <f t="shared" si="1"/>
        <v>1.3393091366715453</v>
      </c>
      <c r="H36" s="76"/>
      <c r="I36" s="76"/>
      <c r="J36" s="76">
        <f t="shared" si="2"/>
        <v>2.0219886209815741E-8</v>
      </c>
      <c r="K36" s="76"/>
      <c r="L36" s="76"/>
      <c r="M36" s="76">
        <f t="shared" si="3"/>
        <v>7.4112129368586466E-5</v>
      </c>
      <c r="O36" s="1">
        <f t="shared" si="15"/>
        <v>1.7338940787290369E-3</v>
      </c>
      <c r="P36" s="85"/>
      <c r="Q36" s="76">
        <f t="shared" si="4"/>
        <v>1.6999673197233278E-3</v>
      </c>
      <c r="R36" s="76"/>
      <c r="S36" s="76"/>
      <c r="T36" s="76">
        <f t="shared" si="5"/>
        <v>3.3922524256269071E-5</v>
      </c>
      <c r="U36" s="76"/>
      <c r="V36" s="76"/>
      <c r="W36" s="76">
        <f t="shared" si="6"/>
        <v>4.2347494400019059E-9</v>
      </c>
      <c r="Y36" s="1">
        <f t="shared" si="16"/>
        <v>1.8726002501409766E-2</v>
      </c>
      <c r="Z36" s="85"/>
      <c r="AA36" s="76">
        <f t="shared" si="7"/>
        <v>1.5285103330811012E-2</v>
      </c>
      <c r="AB36" s="76"/>
      <c r="AC36" s="76"/>
      <c r="AD36" s="76">
        <f t="shared" si="8"/>
        <v>0</v>
      </c>
      <c r="AE36" s="76"/>
      <c r="AF36" s="76"/>
      <c r="AG36" s="76">
        <f t="shared" si="9"/>
        <v>3.1581617558771313E-3</v>
      </c>
      <c r="AH36" s="76"/>
      <c r="AI36" s="76"/>
      <c r="AJ36" s="76">
        <f t="shared" si="10"/>
        <v>2.8273741472162328E-4</v>
      </c>
      <c r="AM36" s="76">
        <f t="shared" si="11"/>
        <v>10.8531270728854</v>
      </c>
      <c r="AN36" s="76"/>
      <c r="AP36" s="76">
        <f t="shared" si="12"/>
        <v>0</v>
      </c>
      <c r="AQ36" s="76"/>
      <c r="AS36" s="76">
        <f t="shared" si="13"/>
        <v>4.1663489143438142</v>
      </c>
    </row>
    <row r="37" spans="1:45" x14ac:dyDescent="0.35">
      <c r="A37" s="75">
        <v>1984</v>
      </c>
      <c r="B37" s="1">
        <f t="shared" si="14"/>
        <v>45.290043925606824</v>
      </c>
      <c r="C37" s="85"/>
      <c r="D37" s="76">
        <f t="shared" si="0"/>
        <v>43.438696530976358</v>
      </c>
      <c r="E37" s="76"/>
      <c r="F37" s="76"/>
      <c r="G37" s="76">
        <f t="shared" si="1"/>
        <v>1.8512069304824763</v>
      </c>
      <c r="H37" s="76"/>
      <c r="I37" s="76"/>
      <c r="J37" s="76">
        <f t="shared" si="2"/>
        <v>4.3793988879770041E-8</v>
      </c>
      <c r="K37" s="76"/>
      <c r="L37" s="76"/>
      <c r="M37" s="76">
        <f t="shared" si="3"/>
        <v>1.4042035400052555E-4</v>
      </c>
      <c r="O37" s="1">
        <f t="shared" si="15"/>
        <v>4.1713676654326903E-3</v>
      </c>
      <c r="P37" s="85"/>
      <c r="Q37" s="76">
        <f t="shared" si="4"/>
        <v>4.1122297945479502E-3</v>
      </c>
      <c r="R37" s="76"/>
      <c r="S37" s="76"/>
      <c r="T37" s="76">
        <f t="shared" si="5"/>
        <v>5.912941096397617E-5</v>
      </c>
      <c r="U37" s="76"/>
      <c r="V37" s="76"/>
      <c r="W37" s="76">
        <f t="shared" si="6"/>
        <v>8.4599207639257656E-9</v>
      </c>
      <c r="Y37" s="1">
        <f t="shared" si="16"/>
        <v>3.9378312294953588E-2</v>
      </c>
      <c r="Z37" s="85"/>
      <c r="AA37" s="76">
        <f t="shared" si="7"/>
        <v>3.4509533343676679E-2</v>
      </c>
      <c r="AB37" s="76"/>
      <c r="AC37" s="76"/>
      <c r="AD37" s="76">
        <f t="shared" si="8"/>
        <v>0</v>
      </c>
      <c r="AE37" s="76"/>
      <c r="AF37" s="76"/>
      <c r="AG37" s="76">
        <f t="shared" si="9"/>
        <v>4.4471706137301226E-3</v>
      </c>
      <c r="AH37" s="76"/>
      <c r="AI37" s="76"/>
      <c r="AJ37" s="76">
        <f t="shared" si="10"/>
        <v>4.2160833754678606E-4</v>
      </c>
      <c r="AM37" s="76">
        <f t="shared" si="11"/>
        <v>13.863952207524562</v>
      </c>
      <c r="AN37" s="76"/>
      <c r="AP37" s="76">
        <f t="shared" si="12"/>
        <v>0</v>
      </c>
      <c r="AQ37" s="76"/>
      <c r="AS37" s="76">
        <f t="shared" si="13"/>
        <v>4.6677750384802152</v>
      </c>
    </row>
    <row r="38" spans="1:45" x14ac:dyDescent="0.35">
      <c r="A38" s="75">
        <v>1985</v>
      </c>
      <c r="B38" s="1">
        <f t="shared" si="14"/>
        <v>61.387177459751001</v>
      </c>
      <c r="C38" s="85"/>
      <c r="D38" s="76">
        <f t="shared" si="0"/>
        <v>58.828232479711005</v>
      </c>
      <c r="E38" s="76"/>
      <c r="F38" s="76"/>
      <c r="G38" s="76">
        <f t="shared" si="1"/>
        <v>2.5586788305636219</v>
      </c>
      <c r="H38" s="76"/>
      <c r="I38" s="76"/>
      <c r="J38" s="76">
        <f t="shared" si="2"/>
        <v>9.4820279628038406E-8</v>
      </c>
      <c r="K38" s="76"/>
      <c r="L38" s="76"/>
      <c r="M38" s="76">
        <f t="shared" si="3"/>
        <v>2.6605465609463863E-4</v>
      </c>
      <c r="O38" s="1">
        <f t="shared" si="15"/>
        <v>1.0045408558565505E-2</v>
      </c>
      <c r="P38" s="85"/>
      <c r="Q38" s="76">
        <f t="shared" si="4"/>
        <v>9.9423248779233475E-3</v>
      </c>
      <c r="R38" s="76"/>
      <c r="S38" s="76"/>
      <c r="T38" s="76">
        <f t="shared" si="5"/>
        <v>1.0306677999949443E-4</v>
      </c>
      <c r="U38" s="76"/>
      <c r="V38" s="76"/>
      <c r="W38" s="76">
        <f t="shared" si="6"/>
        <v>1.6900642663131293E-8</v>
      </c>
      <c r="Y38" s="1">
        <f t="shared" si="16"/>
        <v>8.4673298009310116E-2</v>
      </c>
      <c r="Z38" s="85"/>
      <c r="AA38" s="76">
        <f t="shared" si="7"/>
        <v>7.778236512530512E-2</v>
      </c>
      <c r="AB38" s="76"/>
      <c r="AC38" s="76"/>
      <c r="AD38" s="76">
        <f t="shared" si="8"/>
        <v>0</v>
      </c>
      <c r="AE38" s="76"/>
      <c r="AF38" s="76"/>
      <c r="AG38" s="76">
        <f t="shared" si="9"/>
        <v>6.2622452689140573E-3</v>
      </c>
      <c r="AH38" s="76"/>
      <c r="AI38" s="76"/>
      <c r="AJ38" s="76">
        <f t="shared" si="10"/>
        <v>6.2868761509093929E-4</v>
      </c>
      <c r="AM38" s="76">
        <f t="shared" si="11"/>
        <v>17.709923321584938</v>
      </c>
      <c r="AN38" s="76"/>
      <c r="AP38" s="76">
        <f t="shared" si="12"/>
        <v>0</v>
      </c>
      <c r="AQ38" s="76"/>
      <c r="AS38" s="76">
        <f t="shared" si="13"/>
        <v>5.2287764510299439</v>
      </c>
    </row>
    <row r="39" spans="1:45" x14ac:dyDescent="0.35">
      <c r="A39" s="75">
        <v>1986</v>
      </c>
      <c r="B39" s="1">
        <f t="shared" si="14"/>
        <v>83.053001442912773</v>
      </c>
      <c r="C39" s="85"/>
      <c r="D39" s="76">
        <f t="shared" si="0"/>
        <v>79.516123333372434</v>
      </c>
      <c r="E39" s="76"/>
      <c r="F39" s="76"/>
      <c r="G39" s="76">
        <f t="shared" si="1"/>
        <v>3.5363738100841147</v>
      </c>
      <c r="H39" s="76"/>
      <c r="I39" s="76"/>
      <c r="J39" s="76">
        <f t="shared" si="2"/>
        <v>2.0532752387225628E-7</v>
      </c>
      <c r="K39" s="76"/>
      <c r="L39" s="76"/>
      <c r="M39" s="76">
        <f t="shared" si="3"/>
        <v>5.0409412870067172E-4</v>
      </c>
      <c r="O39" s="1">
        <f t="shared" si="15"/>
        <v>2.418748748516375E-2</v>
      </c>
      <c r="P39" s="85"/>
      <c r="Q39" s="76">
        <f t="shared" si="4"/>
        <v>2.4007801144587226E-2</v>
      </c>
      <c r="R39" s="76"/>
      <c r="S39" s="76"/>
      <c r="T39" s="76">
        <f t="shared" si="5"/>
        <v>1.7965257760366171E-4</v>
      </c>
      <c r="U39" s="76"/>
      <c r="V39" s="76"/>
      <c r="W39" s="76">
        <f t="shared" si="6"/>
        <v>3.3762972861950402E-8</v>
      </c>
      <c r="Y39" s="1">
        <f t="shared" si="16"/>
        <v>0.18441351547685159</v>
      </c>
      <c r="Z39" s="85"/>
      <c r="AA39" s="76">
        <f t="shared" si="7"/>
        <v>0.1746580017337358</v>
      </c>
      <c r="AB39" s="76"/>
      <c r="AC39" s="76"/>
      <c r="AD39" s="76">
        <f t="shared" si="8"/>
        <v>0</v>
      </c>
      <c r="AE39" s="76"/>
      <c r="AF39" s="76"/>
      <c r="AG39" s="76">
        <f t="shared" si="9"/>
        <v>8.8180373719382033E-3</v>
      </c>
      <c r="AH39" s="76"/>
      <c r="AI39" s="76"/>
      <c r="AJ39" s="76">
        <f t="shared" si="10"/>
        <v>9.3747637117758131E-4</v>
      </c>
      <c r="AM39" s="76">
        <f t="shared" si="11"/>
        <v>22.622628780896775</v>
      </c>
      <c r="AN39" s="76"/>
      <c r="AP39" s="76">
        <f t="shared" si="12"/>
        <v>0</v>
      </c>
      <c r="AQ39" s="76"/>
      <c r="AS39" s="76">
        <f t="shared" si="13"/>
        <v>5.856235347547738</v>
      </c>
    </row>
    <row r="40" spans="1:45" x14ac:dyDescent="0.35">
      <c r="A40" s="75">
        <v>1987</v>
      </c>
      <c r="B40" s="1">
        <f t="shared" si="14"/>
        <v>112.08903267377536</v>
      </c>
      <c r="C40" s="85"/>
      <c r="D40" s="76">
        <f t="shared" si="0"/>
        <v>107.20070843421854</v>
      </c>
      <c r="E40" s="76"/>
      <c r="F40" s="76"/>
      <c r="G40" s="76">
        <f t="shared" si="1"/>
        <v>4.887368687097478</v>
      </c>
      <c r="H40" s="76"/>
      <c r="I40" s="76"/>
      <c r="J40" s="76">
        <f t="shared" si="2"/>
        <v>4.4460466597229242E-7</v>
      </c>
      <c r="K40" s="76"/>
      <c r="L40" s="76"/>
      <c r="M40" s="76">
        <f t="shared" si="3"/>
        <v>9.5510785467922688E-4</v>
      </c>
      <c r="O40" s="1">
        <f t="shared" si="15"/>
        <v>5.810988518938931E-2</v>
      </c>
      <c r="P40" s="85"/>
      <c r="Q40" s="76">
        <f t="shared" si="4"/>
        <v>5.7796671298125268E-2</v>
      </c>
      <c r="R40" s="76"/>
      <c r="S40" s="76"/>
      <c r="T40" s="76">
        <f t="shared" si="5"/>
        <v>3.1314644188640273E-4</v>
      </c>
      <c r="U40" s="76"/>
      <c r="V40" s="76"/>
      <c r="W40" s="76">
        <f t="shared" si="6"/>
        <v>6.7449377638695296E-8</v>
      </c>
      <c r="Y40" s="1">
        <f t="shared" si="16"/>
        <v>0.40273719164311217</v>
      </c>
      <c r="Z40" s="85"/>
      <c r="AA40" s="76">
        <f t="shared" si="7"/>
        <v>0.38892252238211711</v>
      </c>
      <c r="AB40" s="76"/>
      <c r="AC40" s="76"/>
      <c r="AD40" s="76">
        <f t="shared" si="8"/>
        <v>0</v>
      </c>
      <c r="AE40" s="76"/>
      <c r="AF40" s="76"/>
      <c r="AG40" s="76">
        <f t="shared" si="9"/>
        <v>1.2416739584608649E-2</v>
      </c>
      <c r="AH40" s="76"/>
      <c r="AI40" s="76"/>
      <c r="AJ40" s="76">
        <f t="shared" si="10"/>
        <v>1.3979296763864113E-3</v>
      </c>
      <c r="AM40" s="76">
        <f t="shared" si="11"/>
        <v>28.897835790121462</v>
      </c>
      <c r="AN40" s="76"/>
      <c r="AP40" s="76">
        <f t="shared" si="12"/>
        <v>0</v>
      </c>
      <c r="AQ40" s="76"/>
      <c r="AS40" s="76">
        <f t="shared" si="13"/>
        <v>6.5577793771222446</v>
      </c>
    </row>
    <row r="41" spans="1:45" x14ac:dyDescent="0.35">
      <c r="A41" s="75">
        <v>1988</v>
      </c>
      <c r="B41" s="1">
        <f t="shared" si="14"/>
        <v>150.77983544627705</v>
      </c>
      <c r="C41" s="85"/>
      <c r="D41" s="76">
        <f t="shared" si="0"/>
        <v>144.0240899658761</v>
      </c>
      <c r="E41" s="76"/>
      <c r="F41" s="76"/>
      <c r="G41" s="76">
        <f t="shared" si="1"/>
        <v>6.7539348734899249</v>
      </c>
      <c r="H41" s="76"/>
      <c r="I41" s="76"/>
      <c r="J41" s="76">
        <f t="shared" si="2"/>
        <v>9.6274743555113673E-7</v>
      </c>
      <c r="K41" s="76"/>
      <c r="L41" s="76"/>
      <c r="M41" s="76">
        <f t="shared" si="3"/>
        <v>1.8096441635861993E-3</v>
      </c>
      <c r="O41" s="1">
        <f t="shared" si="15"/>
        <v>0.13868529747179714</v>
      </c>
      <c r="P41" s="85"/>
      <c r="Q41" s="76">
        <f t="shared" si="4"/>
        <v>0.13813932913096316</v>
      </c>
      <c r="R41" s="76"/>
      <c r="S41" s="76"/>
      <c r="T41" s="76">
        <f t="shared" si="5"/>
        <v>5.4583359500171014E-4</v>
      </c>
      <c r="U41" s="76"/>
      <c r="V41" s="76"/>
      <c r="W41" s="76">
        <f t="shared" si="6"/>
        <v>1.347458322698003E-7</v>
      </c>
      <c r="Y41" s="1">
        <f t="shared" si="16"/>
        <v>0.86998562044956884</v>
      </c>
      <c r="Z41" s="85"/>
      <c r="AA41" s="76">
        <f t="shared" si="7"/>
        <v>0.85041733880441939</v>
      </c>
      <c r="AB41" s="76"/>
      <c r="AC41" s="76"/>
      <c r="AD41" s="76">
        <f t="shared" si="8"/>
        <v>0</v>
      </c>
      <c r="AE41" s="76"/>
      <c r="AF41" s="76"/>
      <c r="AG41" s="76">
        <f t="shared" si="9"/>
        <v>1.748374431875277E-2</v>
      </c>
      <c r="AH41" s="76"/>
      <c r="AI41" s="76"/>
      <c r="AJ41" s="76">
        <f t="shared" si="10"/>
        <v>2.0845373263966849E-3</v>
      </c>
      <c r="AM41" s="76">
        <f t="shared" si="11"/>
        <v>36.913249856705079</v>
      </c>
      <c r="AN41" s="76"/>
      <c r="AP41" s="76">
        <f t="shared" si="12"/>
        <v>0</v>
      </c>
      <c r="AQ41" s="76"/>
      <c r="AS41" s="76">
        <f t="shared" si="13"/>
        <v>7.341849826764701</v>
      </c>
    </row>
    <row r="42" spans="1:45" x14ac:dyDescent="0.35">
      <c r="A42" s="75">
        <v>1989</v>
      </c>
      <c r="B42" s="1">
        <f t="shared" si="14"/>
        <v>201.94464451455906</v>
      </c>
      <c r="C42" s="85"/>
      <c r="D42" s="76">
        <f t="shared" si="0"/>
        <v>192.60888457166175</v>
      </c>
      <c r="E42" s="76"/>
      <c r="F42" s="76"/>
      <c r="G42" s="76">
        <f t="shared" si="1"/>
        <v>9.3323291229908136</v>
      </c>
      <c r="H42" s="76"/>
      <c r="I42" s="76"/>
      <c r="J42" s="76">
        <f t="shared" si="2"/>
        <v>2.0847292034886777E-6</v>
      </c>
      <c r="K42" s="76"/>
      <c r="L42" s="76"/>
      <c r="M42" s="76">
        <f t="shared" si="3"/>
        <v>3.428735177294584E-3</v>
      </c>
      <c r="O42" s="1">
        <f t="shared" si="15"/>
        <v>0.32558242831788498</v>
      </c>
      <c r="P42" s="85"/>
      <c r="Q42" s="76">
        <f t="shared" si="4"/>
        <v>0.32463074221844046</v>
      </c>
      <c r="R42" s="76"/>
      <c r="S42" s="76"/>
      <c r="T42" s="76">
        <f t="shared" si="5"/>
        <v>9.514169133133521E-4</v>
      </c>
      <c r="U42" s="76"/>
      <c r="V42" s="76"/>
      <c r="W42" s="76">
        <f t="shared" si="6"/>
        <v>2.6918613116322376E-7</v>
      </c>
      <c r="Y42" s="1">
        <f t="shared" si="16"/>
        <v>1.8181157017598188</v>
      </c>
      <c r="Z42" s="85"/>
      <c r="AA42" s="76">
        <f t="shared" si="7"/>
        <v>1.7903895437727293</v>
      </c>
      <c r="AB42" s="76"/>
      <c r="AC42" s="76"/>
      <c r="AD42" s="76">
        <f t="shared" si="8"/>
        <v>0</v>
      </c>
      <c r="AE42" s="76"/>
      <c r="AF42" s="76"/>
      <c r="AG42" s="76">
        <f t="shared" si="9"/>
        <v>2.4617785405766313E-2</v>
      </c>
      <c r="AH42" s="76"/>
      <c r="AI42" s="76"/>
      <c r="AJ42" s="76">
        <f t="shared" si="10"/>
        <v>3.1083725813232377E-3</v>
      </c>
      <c r="AM42" s="76">
        <f t="shared" si="11"/>
        <v>47.151172154350206</v>
      </c>
      <c r="AN42" s="76"/>
      <c r="AP42" s="76">
        <f t="shared" si="12"/>
        <v>0</v>
      </c>
      <c r="AQ42" s="76"/>
      <c r="AS42" s="76">
        <f t="shared" si="13"/>
        <v>8.2177727842782247</v>
      </c>
    </row>
    <row r="43" spans="1:45" x14ac:dyDescent="0.35">
      <c r="A43" s="75">
        <v>1990</v>
      </c>
      <c r="B43" s="1">
        <f t="shared" si="14"/>
        <v>268.93082981032239</v>
      </c>
      <c r="C43" s="85"/>
      <c r="D43" s="76">
        <f t="shared" si="0"/>
        <v>256.03126562456146</v>
      </c>
      <c r="E43" s="76"/>
      <c r="F43" s="76"/>
      <c r="G43" s="76">
        <f t="shared" si="1"/>
        <v>12.893063242848257</v>
      </c>
      <c r="H43" s="76"/>
      <c r="I43" s="76"/>
      <c r="J43" s="76">
        <f t="shared" si="2"/>
        <v>4.5142587623558939E-6</v>
      </c>
      <c r="K43" s="76"/>
      <c r="L43" s="76"/>
      <c r="M43" s="76">
        <f t="shared" si="3"/>
        <v>6.4964286539179739E-3</v>
      </c>
      <c r="O43" s="1">
        <f t="shared" si="15"/>
        <v>0.73618714977614808</v>
      </c>
      <c r="P43" s="85"/>
      <c r="Q43" s="76">
        <f t="shared" si="4"/>
        <v>0.73452825633850516</v>
      </c>
      <c r="R43" s="76"/>
      <c r="S43" s="76"/>
      <c r="T43" s="76">
        <f t="shared" si="5"/>
        <v>1.6583556757794327E-3</v>
      </c>
      <c r="U43" s="76"/>
      <c r="V43" s="76"/>
      <c r="W43" s="76">
        <f t="shared" si="6"/>
        <v>5.3776186348386545E-7</v>
      </c>
      <c r="Y43" s="1">
        <f t="shared" si="16"/>
        <v>3.546334478857478</v>
      </c>
      <c r="Z43" s="85"/>
      <c r="AA43" s="76">
        <f t="shared" si="7"/>
        <v>3.5070380188352352</v>
      </c>
      <c r="AB43" s="76"/>
      <c r="AC43" s="76"/>
      <c r="AD43" s="76">
        <f t="shared" si="8"/>
        <v>0</v>
      </c>
      <c r="AE43" s="76"/>
      <c r="AF43" s="76"/>
      <c r="AG43" s="76">
        <f t="shared" si="9"/>
        <v>3.4661403508479793E-2</v>
      </c>
      <c r="AH43" s="76"/>
      <c r="AI43" s="76"/>
      <c r="AJ43" s="76">
        <f t="shared" si="10"/>
        <v>4.6350565137629474E-3</v>
      </c>
      <c r="AM43" s="76">
        <f t="shared" si="11"/>
        <v>60.227395173744299</v>
      </c>
      <c r="AN43" s="76"/>
      <c r="AP43" s="76">
        <f t="shared" si="12"/>
        <v>0</v>
      </c>
      <c r="AQ43" s="76"/>
      <c r="AS43" s="76">
        <f t="shared" si="13"/>
        <v>9.1958324627258321</v>
      </c>
    </row>
    <row r="44" spans="1:45" x14ac:dyDescent="0.35">
      <c r="A44" s="75">
        <v>1991</v>
      </c>
      <c r="B44" s="1">
        <f t="shared" si="14"/>
        <v>355.49646665093769</v>
      </c>
      <c r="C44" s="85"/>
      <c r="D44" s="76">
        <f t="shared" si="0"/>
        <v>337.67555911725412</v>
      </c>
      <c r="E44" s="76"/>
      <c r="F44" s="76"/>
      <c r="G44" s="76">
        <f t="shared" si="1"/>
        <v>17.808588968868207</v>
      </c>
      <c r="H44" s="76"/>
      <c r="I44" s="76"/>
      <c r="J44" s="76">
        <f t="shared" si="2"/>
        <v>9.7751108114607632E-6</v>
      </c>
      <c r="K44" s="76"/>
      <c r="L44" s="76"/>
      <c r="M44" s="76">
        <f t="shared" si="3"/>
        <v>1.2308789704547962E-2</v>
      </c>
      <c r="N44" s="5"/>
      <c r="O44" s="1">
        <f t="shared" si="15"/>
        <v>1.5412466258728532</v>
      </c>
      <c r="P44" s="85"/>
      <c r="Q44" s="76">
        <f t="shared" si="4"/>
        <v>1.5383550188692379</v>
      </c>
      <c r="R44" s="76"/>
      <c r="S44" s="76"/>
      <c r="T44" s="76">
        <f t="shared" si="5"/>
        <v>2.8905326992791913E-3</v>
      </c>
      <c r="U44" s="76"/>
      <c r="V44" s="76"/>
      <c r="W44" s="76">
        <f t="shared" si="6"/>
        <v>1.0743043361571836E-6</v>
      </c>
      <c r="Y44" s="1">
        <f t="shared" si="16"/>
        <v>6.1660028897521304</v>
      </c>
      <c r="Z44" s="85"/>
      <c r="AA44" s="76">
        <f t="shared" si="7"/>
        <v>6.1102914582801269</v>
      </c>
      <c r="AB44" s="76"/>
      <c r="AC44" s="76"/>
      <c r="AD44" s="76">
        <f t="shared" si="8"/>
        <v>8.3488771451811772E-14</v>
      </c>
      <c r="AE44" s="76"/>
      <c r="AF44" s="76"/>
      <c r="AG44" s="76">
        <f t="shared" si="9"/>
        <v>4.8799890813441493E-2</v>
      </c>
      <c r="AH44" s="76"/>
      <c r="AI44" s="76"/>
      <c r="AJ44" s="76">
        <f t="shared" si="10"/>
        <v>6.9115406584785433E-3</v>
      </c>
      <c r="AK44" s="5"/>
      <c r="AM44" s="76">
        <f t="shared" si="11"/>
        <v>76.928037277568365</v>
      </c>
      <c r="AN44" s="76"/>
      <c r="AP44" s="76">
        <f t="shared" si="12"/>
        <v>0</v>
      </c>
      <c r="AQ44" s="76"/>
      <c r="AS44" s="76">
        <f t="shared" si="13"/>
        <v>10.287345538724026</v>
      </c>
    </row>
    <row r="45" spans="1:45" x14ac:dyDescent="0.35">
      <c r="A45" s="75">
        <v>1992</v>
      </c>
      <c r="B45" s="1">
        <f t="shared" si="14"/>
        <v>465.51673612110244</v>
      </c>
      <c r="C45" s="85"/>
      <c r="D45" s="76">
        <f t="shared" si="0"/>
        <v>440.90246073680191</v>
      </c>
      <c r="E45" s="76"/>
      <c r="F45" s="76"/>
      <c r="G45" s="76">
        <f t="shared" si="1"/>
        <v>24.590932746751605</v>
      </c>
      <c r="H45" s="76"/>
      <c r="I45" s="76"/>
      <c r="J45" s="76">
        <f t="shared" si="2"/>
        <v>2.1166888473089784E-5</v>
      </c>
      <c r="K45" s="76"/>
      <c r="L45" s="76"/>
      <c r="M45" s="76">
        <f t="shared" si="3"/>
        <v>2.332147066044854E-2</v>
      </c>
      <c r="N45" s="5"/>
      <c r="O45" s="1">
        <f t="shared" si="15"/>
        <v>2.827873579089661</v>
      </c>
      <c r="P45" s="85"/>
      <c r="Q45" s="76">
        <f t="shared" si="4"/>
        <v>2.8228333353545585</v>
      </c>
      <c r="R45" s="76"/>
      <c r="S45" s="76"/>
      <c r="T45" s="76">
        <f t="shared" si="5"/>
        <v>5.0380975624406688E-3</v>
      </c>
      <c r="U45" s="76"/>
      <c r="V45" s="76"/>
      <c r="W45" s="76">
        <f t="shared" si="6"/>
        <v>2.1461726618099419E-6</v>
      </c>
      <c r="Y45" s="1">
        <f t="shared" si="16"/>
        <v>9.2407573481263245</v>
      </c>
      <c r="Z45" s="85"/>
      <c r="AA45" s="76">
        <f t="shared" si="7"/>
        <v>9.1617512529575009</v>
      </c>
      <c r="AB45" s="76"/>
      <c r="AC45" s="76"/>
      <c r="AD45" s="76">
        <f t="shared" si="8"/>
        <v>9.396927680427325E-13</v>
      </c>
      <c r="AE45" s="76"/>
      <c r="AF45" s="76"/>
      <c r="AG45" s="76">
        <f t="shared" si="9"/>
        <v>6.870006229659964E-2</v>
      </c>
      <c r="AH45" s="76"/>
      <c r="AI45" s="76"/>
      <c r="AJ45" s="76">
        <f t="shared" si="10"/>
        <v>1.0306032871284287E-2</v>
      </c>
      <c r="AK45" s="5"/>
      <c r="AM45" s="76">
        <f t="shared" si="11"/>
        <v>98.256469624378951</v>
      </c>
      <c r="AN45" s="76"/>
      <c r="AP45" s="76">
        <f t="shared" si="12"/>
        <v>0</v>
      </c>
      <c r="AQ45" s="76"/>
      <c r="AS45" s="76">
        <f t="shared" si="13"/>
        <v>11.504734952139472</v>
      </c>
    </row>
    <row r="46" spans="1:45" x14ac:dyDescent="0.35">
      <c r="A46" s="75">
        <v>1993</v>
      </c>
      <c r="B46" s="1">
        <f t="shared" si="14"/>
        <v>602.45885270365716</v>
      </c>
      <c r="C46" s="85"/>
      <c r="D46" s="76">
        <f t="shared" si="0"/>
        <v>568.47210187122573</v>
      </c>
      <c r="E46" s="76"/>
      <c r="F46" s="76"/>
      <c r="G46" s="76">
        <f t="shared" si="1"/>
        <v>33.942517813229642</v>
      </c>
      <c r="H46" s="76"/>
      <c r="I46" s="76"/>
      <c r="J46" s="76">
        <f t="shared" si="2"/>
        <v>4.5834516640752554E-5</v>
      </c>
      <c r="K46" s="76"/>
      <c r="L46" s="76"/>
      <c r="M46" s="76">
        <f t="shared" si="3"/>
        <v>4.4187184685142711E-2</v>
      </c>
      <c r="N46" s="5"/>
      <c r="O46" s="1">
        <f t="shared" si="15"/>
        <v>4.3677465472385002</v>
      </c>
      <c r="P46" s="85"/>
      <c r="Q46" s="76">
        <f t="shared" si="4"/>
        <v>4.3589614375330363</v>
      </c>
      <c r="R46" s="76"/>
      <c r="S46" s="76"/>
      <c r="T46" s="76">
        <f t="shared" si="5"/>
        <v>8.7808222267327096E-3</v>
      </c>
      <c r="U46" s="76"/>
      <c r="V46" s="76"/>
      <c r="W46" s="76">
        <f t="shared" si="6"/>
        <v>4.2874787311575346E-6</v>
      </c>
      <c r="Y46" s="1">
        <f t="shared" si="16"/>
        <v>11.990266297749244</v>
      </c>
      <c r="Z46" s="85"/>
      <c r="AA46" s="76">
        <f t="shared" si="7"/>
        <v>11.878194228271109</v>
      </c>
      <c r="AB46" s="76"/>
      <c r="AC46" s="76"/>
      <c r="AD46" s="76">
        <f t="shared" si="8"/>
        <v>1.0661693750080303E-11</v>
      </c>
      <c r="AE46" s="76"/>
      <c r="AF46" s="76"/>
      <c r="AG46" s="76">
        <f t="shared" si="9"/>
        <v>9.670456168529995E-2</v>
      </c>
      <c r="AH46" s="76"/>
      <c r="AI46" s="76"/>
      <c r="AJ46" s="76">
        <f t="shared" si="10"/>
        <v>1.5367507782173107E-2</v>
      </c>
      <c r="AK46" s="5"/>
      <c r="AM46" s="76">
        <f t="shared" si="11"/>
        <v>125.49305551007274</v>
      </c>
      <c r="AN46" s="76"/>
      <c r="AP46" s="76">
        <f t="shared" si="12"/>
        <v>0</v>
      </c>
      <c r="AQ46" s="76"/>
      <c r="AS46" s="76">
        <f t="shared" si="13"/>
        <v>12.861601127520146</v>
      </c>
    </row>
    <row r="47" spans="1:45" x14ac:dyDescent="0.35">
      <c r="A47" s="75">
        <v>1994</v>
      </c>
      <c r="B47" s="1">
        <f t="shared" si="14"/>
        <v>768.62918411337955</v>
      </c>
      <c r="C47" s="85"/>
      <c r="D47" s="76">
        <f t="shared" si="0"/>
        <v>721.72121258304355</v>
      </c>
      <c r="E47" s="76"/>
      <c r="F47" s="76"/>
      <c r="G47" s="76">
        <f t="shared" si="1"/>
        <v>46.824150899929009</v>
      </c>
      <c r="H47" s="76"/>
      <c r="I47" s="76"/>
      <c r="J47" s="76">
        <f t="shared" si="2"/>
        <v>9.9249482445884496E-5</v>
      </c>
      <c r="K47" s="76"/>
      <c r="L47" s="76"/>
      <c r="M47" s="76">
        <f t="shared" si="3"/>
        <v>8.3721380924544064E-2</v>
      </c>
      <c r="N47" s="5"/>
      <c r="O47" s="1">
        <f t="shared" si="15"/>
        <v>5.7296598684538438</v>
      </c>
      <c r="P47" s="85"/>
      <c r="Q47" s="76">
        <f t="shared" si="4"/>
        <v>5.7143485769075504</v>
      </c>
      <c r="R47" s="76"/>
      <c r="S47" s="76"/>
      <c r="T47" s="76">
        <f t="shared" si="5"/>
        <v>1.5302726311215764E-2</v>
      </c>
      <c r="U47" s="76"/>
      <c r="V47" s="76"/>
      <c r="W47" s="76">
        <f t="shared" si="6"/>
        <v>8.5652350776399544E-6</v>
      </c>
      <c r="Y47" s="1">
        <f t="shared" si="16"/>
        <v>13.969733702225323</v>
      </c>
      <c r="Z47" s="85"/>
      <c r="AA47" s="76">
        <f t="shared" si="7"/>
        <v>13.810716024527938</v>
      </c>
      <c r="AB47" s="76"/>
      <c r="AC47" s="76"/>
      <c r="AD47" s="76">
        <f t="shared" si="8"/>
        <v>1.2108358760087867E-10</v>
      </c>
      <c r="AE47" s="76"/>
      <c r="AF47" s="76"/>
      <c r="AG47" s="76">
        <f t="shared" si="9"/>
        <v>0.13610328781994951</v>
      </c>
      <c r="AH47" s="76"/>
      <c r="AI47" s="76"/>
      <c r="AJ47" s="76">
        <f t="shared" si="10"/>
        <v>2.2914389756351738E-2</v>
      </c>
      <c r="AK47" s="5"/>
      <c r="AM47" s="76">
        <f t="shared" si="11"/>
        <v>160.27112660763669</v>
      </c>
      <c r="AN47" s="76"/>
      <c r="AP47" s="76">
        <f t="shared" si="12"/>
        <v>0</v>
      </c>
      <c r="AQ47" s="76"/>
      <c r="AS47" s="76">
        <f t="shared" si="13"/>
        <v>14.372788000508081</v>
      </c>
    </row>
    <row r="48" spans="1:45" x14ac:dyDescent="0.35">
      <c r="A48" s="75">
        <v>1995</v>
      </c>
      <c r="B48" s="1">
        <f t="shared" si="14"/>
        <v>964.32479081582642</v>
      </c>
      <c r="C48" s="85"/>
      <c r="D48" s="76">
        <f t="shared" si="0"/>
        <v>899.6211997429964</v>
      </c>
      <c r="E48" s="76"/>
      <c r="F48" s="76"/>
      <c r="G48" s="76">
        <f t="shared" si="1"/>
        <v>64.544749646873242</v>
      </c>
      <c r="H48" s="76"/>
      <c r="I48" s="76"/>
      <c r="J48" s="76">
        <f t="shared" si="2"/>
        <v>2.1491358347702771E-4</v>
      </c>
      <c r="K48" s="76"/>
      <c r="L48" s="76"/>
      <c r="M48" s="76">
        <f t="shared" si="3"/>
        <v>0.15862651237330283</v>
      </c>
      <c r="N48" s="5"/>
      <c r="O48" s="1">
        <f t="shared" si="15"/>
        <v>6.6869253816791048</v>
      </c>
      <c r="P48" s="85"/>
      <c r="Q48" s="76">
        <f t="shared" si="4"/>
        <v>6.6602432773337501</v>
      </c>
      <c r="R48" s="76"/>
      <c r="S48" s="76"/>
      <c r="T48" s="76">
        <f t="shared" si="5"/>
        <v>2.6664993298965101E-2</v>
      </c>
      <c r="U48" s="76"/>
      <c r="V48" s="76"/>
      <c r="W48" s="76">
        <f t="shared" si="6"/>
        <v>1.7111046389572948E-5</v>
      </c>
      <c r="Y48" s="1">
        <f t="shared" si="16"/>
        <v>15.226543267800324</v>
      </c>
      <c r="Z48" s="85"/>
      <c r="AA48" s="76">
        <f t="shared" si="7"/>
        <v>15.000865312112071</v>
      </c>
      <c r="AB48" s="76"/>
      <c r="AC48" s="76"/>
      <c r="AD48" s="76">
        <f t="shared" si="8"/>
        <v>1.3752252669974041E-9</v>
      </c>
      <c r="AE48" s="76"/>
      <c r="AF48" s="76"/>
      <c r="AG48" s="76">
        <f t="shared" si="9"/>
        <v>0.19151128715375876</v>
      </c>
      <c r="AH48" s="76"/>
      <c r="AI48" s="76"/>
      <c r="AJ48" s="76">
        <f t="shared" si="10"/>
        <v>3.4166667159269082E-2</v>
      </c>
      <c r="AK48" s="5"/>
      <c r="AM48" s="76">
        <f t="shared" si="11"/>
        <v>204.67348908120766</v>
      </c>
      <c r="AN48" s="76"/>
      <c r="AP48" s="76">
        <f t="shared" si="12"/>
        <v>0</v>
      </c>
      <c r="AQ48" s="76"/>
      <c r="AS48" s="76">
        <f t="shared" si="13"/>
        <v>16.054440561314834</v>
      </c>
    </row>
    <row r="49" spans="1:45" x14ac:dyDescent="0.35">
      <c r="A49" s="75">
        <v>1996</v>
      </c>
      <c r="B49" s="1">
        <f t="shared" si="14"/>
        <v>1187.1978982609239</v>
      </c>
      <c r="C49" s="85"/>
      <c r="D49" s="76">
        <f t="shared" si="0"/>
        <v>1098.0194344087563</v>
      </c>
      <c r="E49" s="76"/>
      <c r="F49" s="76"/>
      <c r="G49" s="76">
        <f t="shared" si="1"/>
        <v>88.877450426418363</v>
      </c>
      <c r="H49" s="76"/>
      <c r="I49" s="76"/>
      <c r="J49" s="76">
        <f t="shared" si="2"/>
        <v>4.6537115849787369E-4</v>
      </c>
      <c r="K49" s="76"/>
      <c r="L49" s="76"/>
      <c r="M49" s="76">
        <f t="shared" si="3"/>
        <v>0.30054805459076306</v>
      </c>
      <c r="N49" s="5"/>
      <c r="O49" s="1">
        <f t="shared" si="15"/>
        <v>7.2809495183599555</v>
      </c>
      <c r="P49" s="85"/>
      <c r="Q49" s="76">
        <f t="shared" si="4"/>
        <v>7.2344629559413303</v>
      </c>
      <c r="R49" s="76"/>
      <c r="S49" s="76"/>
      <c r="T49" s="76">
        <f t="shared" si="5"/>
        <v>4.6452379133473443E-2</v>
      </c>
      <c r="U49" s="76"/>
      <c r="V49" s="76"/>
      <c r="W49" s="76">
        <f t="shared" si="6"/>
        <v>3.4183285151812015E-5</v>
      </c>
      <c r="Y49" s="1">
        <f t="shared" si="16"/>
        <v>15.998980429326082</v>
      </c>
      <c r="Z49" s="85"/>
      <c r="AA49" s="76">
        <f t="shared" si="7"/>
        <v>15.678645422774492</v>
      </c>
      <c r="AB49" s="76"/>
      <c r="AC49" s="76"/>
      <c r="AD49" s="76">
        <f t="shared" si="8"/>
        <v>1.5619379567510805E-8</v>
      </c>
      <c r="AE49" s="76"/>
      <c r="AF49" s="76"/>
      <c r="AG49" s="76">
        <f t="shared" si="9"/>
        <v>0.2693923760191268</v>
      </c>
      <c r="AH49" s="76"/>
      <c r="AI49" s="76"/>
      <c r="AJ49" s="76">
        <f t="shared" si="10"/>
        <v>5.0942614913083162E-2</v>
      </c>
      <c r="AK49" s="5"/>
      <c r="AM49" s="76">
        <f t="shared" si="11"/>
        <v>261.35481117872405</v>
      </c>
      <c r="AN49" s="76"/>
      <c r="AP49" s="76">
        <f t="shared" si="12"/>
        <v>0</v>
      </c>
      <c r="AQ49" s="76"/>
      <c r="AS49" s="76">
        <f t="shared" si="13"/>
        <v>17.92404986286374</v>
      </c>
    </row>
    <row r="50" spans="1:45" x14ac:dyDescent="0.35">
      <c r="A50" s="75">
        <v>1997</v>
      </c>
      <c r="B50" s="1">
        <f t="shared" si="14"/>
        <v>1432.2628712558424</v>
      </c>
      <c r="C50" s="85"/>
      <c r="D50" s="76">
        <f t="shared" si="0"/>
        <v>1309.4869399174911</v>
      </c>
      <c r="E50" s="76"/>
      <c r="F50" s="76"/>
      <c r="G50" s="76">
        <f t="shared" si="1"/>
        <v>122.20548135752779</v>
      </c>
      <c r="H50" s="76"/>
      <c r="I50" s="76"/>
      <c r="J50" s="76">
        <f t="shared" si="2"/>
        <v>1.007708822726272E-3</v>
      </c>
      <c r="K50" s="76"/>
      <c r="L50" s="76"/>
      <c r="M50" s="76">
        <f t="shared" si="3"/>
        <v>0.56944227200074238</v>
      </c>
      <c r="N50" s="5"/>
      <c r="O50" s="1">
        <f t="shared" si="15"/>
        <v>7.6406599900844681</v>
      </c>
      <c r="P50" s="85"/>
      <c r="Q50" s="76">
        <f t="shared" si="4"/>
        <v>7.5597026817423254</v>
      </c>
      <c r="R50" s="76"/>
      <c r="S50" s="76"/>
      <c r="T50" s="76">
        <f t="shared" si="5"/>
        <v>8.0889019315755206E-2</v>
      </c>
      <c r="U50" s="76"/>
      <c r="V50" s="76"/>
      <c r="W50" s="76">
        <f t="shared" si="6"/>
        <v>6.8289026387446938E-5</v>
      </c>
      <c r="Y50" s="1">
        <f t="shared" si="16"/>
        <v>16.504856362921373</v>
      </c>
      <c r="Z50" s="85"/>
      <c r="AA50" s="76">
        <f t="shared" si="7"/>
        <v>16.050124909641031</v>
      </c>
      <c r="AB50" s="76"/>
      <c r="AC50" s="76"/>
      <c r="AD50" s="76">
        <f t="shared" si="8"/>
        <v>1.7739999336185974E-7</v>
      </c>
      <c r="AE50" s="76"/>
      <c r="AF50" s="76"/>
      <c r="AG50" s="76">
        <f t="shared" si="9"/>
        <v>0.37877976143450098</v>
      </c>
      <c r="AH50" s="76"/>
      <c r="AI50" s="76"/>
      <c r="AJ50" s="76">
        <f t="shared" si="10"/>
        <v>7.5951514445847579E-2</v>
      </c>
      <c r="AK50" s="5"/>
      <c r="AM50" s="76">
        <f t="shared" si="11"/>
        <v>333.69651409695507</v>
      </c>
      <c r="AN50" s="76"/>
      <c r="AP50" s="76">
        <f t="shared" si="12"/>
        <v>0</v>
      </c>
      <c r="AQ50" s="76"/>
      <c r="AS50" s="76">
        <f t="shared" si="13"/>
        <v>20.000480591759356</v>
      </c>
    </row>
    <row r="51" spans="1:45" x14ac:dyDescent="0.35">
      <c r="A51" s="75">
        <v>1998</v>
      </c>
      <c r="B51" s="1">
        <f t="shared" si="14"/>
        <v>1692.8818200973278</v>
      </c>
      <c r="C51" s="85"/>
      <c r="D51" s="76">
        <f t="shared" si="0"/>
        <v>1524.1035617661314</v>
      </c>
      <c r="E51" s="76"/>
      <c r="F51" s="76"/>
      <c r="G51" s="76">
        <f t="shared" si="1"/>
        <v>167.6971767102732</v>
      </c>
      <c r="H51" s="76"/>
      <c r="I51" s="76"/>
      <c r="J51" s="76">
        <f t="shared" si="2"/>
        <v>2.1820799083798192E-3</v>
      </c>
      <c r="K51" s="76"/>
      <c r="L51" s="76"/>
      <c r="M51" s="76">
        <f t="shared" si="3"/>
        <v>1.0788995410148345</v>
      </c>
      <c r="N51" s="5"/>
      <c r="O51" s="1">
        <f t="shared" si="15"/>
        <v>7.8791467473119257</v>
      </c>
      <c r="P51" s="85"/>
      <c r="Q51" s="76">
        <f t="shared" si="4"/>
        <v>7.7382599452222474</v>
      </c>
      <c r="R51" s="76"/>
      <c r="S51" s="76"/>
      <c r="T51" s="76">
        <f t="shared" si="5"/>
        <v>0.14075037901512744</v>
      </c>
      <c r="U51" s="76"/>
      <c r="V51" s="76"/>
      <c r="W51" s="76">
        <f t="shared" si="6"/>
        <v>1.3642307455086211E-4</v>
      </c>
      <c r="Y51" s="1">
        <f t="shared" si="16"/>
        <v>16.895627905689821</v>
      </c>
      <c r="Z51" s="85"/>
      <c r="AA51" s="76">
        <f t="shared" si="7"/>
        <v>16.250139074693617</v>
      </c>
      <c r="AB51" s="76"/>
      <c r="AC51" s="76"/>
      <c r="AD51" s="76">
        <f t="shared" si="8"/>
        <v>2.0148529973340601E-6</v>
      </c>
      <c r="AE51" s="76"/>
      <c r="AF51" s="76"/>
      <c r="AG51" s="76">
        <f t="shared" si="9"/>
        <v>0.53225805880597932</v>
      </c>
      <c r="AH51" s="76"/>
      <c r="AI51" s="76"/>
      <c r="AJ51" s="76">
        <f t="shared" si="10"/>
        <v>0.11322875733722526</v>
      </c>
      <c r="AK51" s="5"/>
      <c r="AM51" s="76">
        <f t="shared" si="11"/>
        <v>426.00227809877833</v>
      </c>
      <c r="AN51" s="76"/>
      <c r="AP51" s="76">
        <f t="shared" si="12"/>
        <v>0</v>
      </c>
      <c r="AQ51" s="76"/>
      <c r="AS51" s="76">
        <f t="shared" si="13"/>
        <v>22.303975385003298</v>
      </c>
    </row>
    <row r="52" spans="1:45" x14ac:dyDescent="0.35">
      <c r="A52" s="75">
        <v>1999</v>
      </c>
      <c r="B52" s="1">
        <f t="shared" si="14"/>
        <v>1962.6837149800926</v>
      </c>
      <c r="C52" s="85"/>
      <c r="D52" s="76">
        <f t="shared" si="0"/>
        <v>1731.1345474628838</v>
      </c>
      <c r="E52" s="76"/>
      <c r="F52" s="76"/>
      <c r="G52" s="76">
        <f t="shared" si="1"/>
        <v>229.50033450468254</v>
      </c>
      <c r="H52" s="76"/>
      <c r="I52" s="76"/>
      <c r="J52" s="76">
        <f t="shared" si="2"/>
        <v>4.7250480129150674E-3</v>
      </c>
      <c r="K52" s="76"/>
      <c r="L52" s="76"/>
      <c r="M52" s="76">
        <f t="shared" si="3"/>
        <v>2.0441079645133868</v>
      </c>
      <c r="N52" s="5"/>
      <c r="O52" s="1">
        <f t="shared" si="15"/>
        <v>8.0798545619666218</v>
      </c>
      <c r="P52" s="85"/>
      <c r="Q52" s="76">
        <f t="shared" si="4"/>
        <v>7.8349851266830921</v>
      </c>
      <c r="R52" s="76"/>
      <c r="S52" s="76"/>
      <c r="T52" s="76">
        <f t="shared" si="5"/>
        <v>0.2445968990038061</v>
      </c>
      <c r="U52" s="76"/>
      <c r="V52" s="76"/>
      <c r="W52" s="76">
        <f t="shared" si="6"/>
        <v>2.7253627972356753E-4</v>
      </c>
      <c r="Y52" s="1">
        <f t="shared" si="16"/>
        <v>17.273056882704022</v>
      </c>
      <c r="Z52" s="85"/>
      <c r="AA52" s="76">
        <f t="shared" si="7"/>
        <v>16.356970012933171</v>
      </c>
      <c r="AB52" s="76"/>
      <c r="AC52" s="76"/>
      <c r="AD52" s="76">
        <f t="shared" si="8"/>
        <v>2.2884016487978442E-5</v>
      </c>
      <c r="AE52" s="76"/>
      <c r="AF52" s="76"/>
      <c r="AG52" s="76">
        <f t="shared" si="9"/>
        <v>0.7472824145591801</v>
      </c>
      <c r="AH52" s="76"/>
      <c r="AI52" s="76"/>
      <c r="AJ52" s="76">
        <f t="shared" si="10"/>
        <v>0.16878157119518278</v>
      </c>
      <c r="AK52" s="5"/>
      <c r="AM52" s="76">
        <f t="shared" si="11"/>
        <v>543.74396680842619</v>
      </c>
      <c r="AN52" s="76"/>
      <c r="AP52" s="76">
        <f t="shared" si="12"/>
        <v>0</v>
      </c>
      <c r="AQ52" s="76"/>
      <c r="AS52" s="76">
        <f t="shared" si="13"/>
        <v>24.856129128194766</v>
      </c>
    </row>
    <row r="53" spans="1:45" x14ac:dyDescent="0.35">
      <c r="A53" s="75">
        <v>2000</v>
      </c>
      <c r="B53" s="1">
        <f t="shared" si="14"/>
        <v>2237.8773192003941</v>
      </c>
      <c r="C53" s="85"/>
      <c r="D53" s="76">
        <f t="shared" si="0"/>
        <v>1921.0662437820788</v>
      </c>
      <c r="E53" s="76"/>
      <c r="F53" s="76"/>
      <c r="G53" s="76">
        <f t="shared" si="1"/>
        <v>312.92817305598237</v>
      </c>
      <c r="H53" s="76"/>
      <c r="I53" s="76"/>
      <c r="J53" s="76">
        <f t="shared" si="2"/>
        <v>1.0231558095256332E-2</v>
      </c>
      <c r="K53" s="76"/>
      <c r="L53" s="76"/>
      <c r="M53" s="76">
        <f t="shared" si="3"/>
        <v>3.872670804237714</v>
      </c>
      <c r="N53" s="5"/>
      <c r="O53" s="1">
        <f t="shared" si="15"/>
        <v>8.3117483033729069</v>
      </c>
      <c r="P53" s="85"/>
      <c r="Q53" s="76">
        <f t="shared" si="4"/>
        <v>7.8870880256798035</v>
      </c>
      <c r="R53" s="76"/>
      <c r="S53" s="76"/>
      <c r="T53" s="76">
        <f t="shared" si="5"/>
        <v>0.42411582522488445</v>
      </c>
      <c r="U53" s="76"/>
      <c r="V53" s="76"/>
      <c r="W53" s="76">
        <f t="shared" si="6"/>
        <v>5.4445246821899218E-4</v>
      </c>
      <c r="Y53" s="1">
        <f t="shared" si="16"/>
        <v>17.713543734735442</v>
      </c>
      <c r="Z53" s="85"/>
      <c r="AA53" s="76">
        <f t="shared" si="7"/>
        <v>16.413825803775161</v>
      </c>
      <c r="AB53" s="76"/>
      <c r="AC53" s="76"/>
      <c r="AD53" s="76">
        <f t="shared" si="8"/>
        <v>2.5990289432442637E-4</v>
      </c>
      <c r="AE53" s="76"/>
      <c r="AF53" s="76"/>
      <c r="AG53" s="76">
        <f t="shared" si="9"/>
        <v>1.0479129661808457</v>
      </c>
      <c r="AH53" s="76"/>
      <c r="AI53" s="76"/>
      <c r="AJ53" s="76">
        <f t="shared" si="10"/>
        <v>0.2515450618851105</v>
      </c>
      <c r="AK53" s="5"/>
      <c r="AM53" s="76">
        <f t="shared" si="11"/>
        <v>693.86959262748132</v>
      </c>
      <c r="AN53" s="76"/>
      <c r="AP53" s="76">
        <f t="shared" si="12"/>
        <v>0</v>
      </c>
      <c r="AQ53" s="76"/>
      <c r="AS53" s="76">
        <f t="shared" si="13"/>
        <v>27.679825544691994</v>
      </c>
    </row>
    <row r="54" spans="1:45" x14ac:dyDescent="0.35">
      <c r="A54" s="75">
        <v>2001</v>
      </c>
      <c r="B54" s="1">
        <f t="shared" si="14"/>
        <v>2519.1701211192703</v>
      </c>
      <c r="C54" s="85"/>
      <c r="D54" s="76">
        <f t="shared" si="0"/>
        <v>2087.2334493577091</v>
      </c>
      <c r="E54" s="76"/>
      <c r="F54" s="76"/>
      <c r="G54" s="76">
        <f t="shared" si="1"/>
        <v>424.57805083861422</v>
      </c>
      <c r="H54" s="76"/>
      <c r="I54" s="76"/>
      <c r="J54" s="76">
        <f t="shared" si="2"/>
        <v>2.2155281076265965E-2</v>
      </c>
      <c r="K54" s="76"/>
      <c r="L54" s="76"/>
      <c r="M54" s="76">
        <f t="shared" si="3"/>
        <v>7.3364656418707455</v>
      </c>
      <c r="N54" s="5"/>
      <c r="O54" s="1">
        <f t="shared" si="15"/>
        <v>8.6487456172964059</v>
      </c>
      <c r="P54" s="85"/>
      <c r="Q54" s="76">
        <f t="shared" si="4"/>
        <v>7.9150887598981727</v>
      </c>
      <c r="R54" s="76"/>
      <c r="S54" s="76"/>
      <c r="T54" s="76">
        <f t="shared" si="5"/>
        <v>0.73256919544877874</v>
      </c>
      <c r="U54" s="76"/>
      <c r="V54" s="76"/>
      <c r="W54" s="76">
        <f t="shared" si="6"/>
        <v>1.0876619494553097E-3</v>
      </c>
      <c r="Y54" s="1">
        <f t="shared" si="16"/>
        <v>18.288802256874263</v>
      </c>
      <c r="Z54" s="85"/>
      <c r="AA54" s="76">
        <f t="shared" si="7"/>
        <v>16.444036445685079</v>
      </c>
      <c r="AB54" s="76"/>
      <c r="AC54" s="76"/>
      <c r="AD54" s="76">
        <f t="shared" si="8"/>
        <v>2.951047281049668E-3</v>
      </c>
      <c r="AE54" s="76"/>
      <c r="AF54" s="76"/>
      <c r="AG54" s="76">
        <f t="shared" si="9"/>
        <v>1.4670220820142106</v>
      </c>
      <c r="AH54" s="76"/>
      <c r="AI54" s="76"/>
      <c r="AJ54" s="76">
        <f t="shared" si="10"/>
        <v>0.37479268189392201</v>
      </c>
      <c r="AK54" s="5"/>
      <c r="AM54" s="76">
        <f t="shared" si="11"/>
        <v>885.1867306191416</v>
      </c>
      <c r="AN54" s="76"/>
      <c r="AP54" s="76">
        <f t="shared" si="12"/>
        <v>0</v>
      </c>
      <c r="AQ54" s="76"/>
      <c r="AS54" s="76">
        <f t="shared" si="13"/>
        <v>30.799127556234282</v>
      </c>
    </row>
    <row r="55" spans="1:45" x14ac:dyDescent="0.35">
      <c r="A55" s="75">
        <v>2002</v>
      </c>
      <c r="B55" s="1">
        <f t="shared" si="14"/>
        <v>2812.717069959187</v>
      </c>
      <c r="C55" s="85"/>
      <c r="D55" s="76">
        <f t="shared" si="0"/>
        <v>2226.4955564162929</v>
      </c>
      <c r="E55" s="76"/>
      <c r="F55" s="76"/>
      <c r="G55" s="76">
        <f t="shared" si="1"/>
        <v>572.27703564811418</v>
      </c>
      <c r="H55" s="76"/>
      <c r="I55" s="76"/>
      <c r="J55" s="76">
        <f t="shared" si="2"/>
        <v>4.7974739667552058E-2</v>
      </c>
      <c r="K55" s="76"/>
      <c r="L55" s="76"/>
      <c r="M55" s="76">
        <f t="shared" si="3"/>
        <v>13.896503155112441</v>
      </c>
      <c r="N55" s="5"/>
      <c r="O55" s="1">
        <f t="shared" si="15"/>
        <v>9.1893535269634334</v>
      </c>
      <c r="P55" s="85"/>
      <c r="Q55" s="76">
        <f t="shared" si="4"/>
        <v>7.9301221335376821</v>
      </c>
      <c r="R55" s="76"/>
      <c r="S55" s="76"/>
      <c r="T55" s="76">
        <f t="shared" si="5"/>
        <v>1.2570585694861194</v>
      </c>
      <c r="U55" s="76"/>
      <c r="V55" s="76"/>
      <c r="W55" s="76">
        <f t="shared" si="6"/>
        <v>2.17282393963103E-3</v>
      </c>
      <c r="Y55" s="1">
        <f t="shared" si="16"/>
        <v>19.100651880668821</v>
      </c>
      <c r="Z55" s="85"/>
      <c r="AA55" s="76">
        <f t="shared" si="7"/>
        <v>16.460077700498292</v>
      </c>
      <c r="AB55" s="76"/>
      <c r="AC55" s="76"/>
      <c r="AD55" s="76">
        <f t="shared" si="8"/>
        <v>3.3408054435552614E-2</v>
      </c>
      <c r="AE55" s="76"/>
      <c r="AF55" s="76"/>
      <c r="AG55" s="76">
        <f t="shared" si="9"/>
        <v>2.0489601232889356</v>
      </c>
      <c r="AH55" s="76"/>
      <c r="AI55" s="76"/>
      <c r="AJ55" s="76">
        <f t="shared" si="10"/>
        <v>0.55820600244604179</v>
      </c>
      <c r="AK55" s="5"/>
      <c r="AM55" s="76">
        <f t="shared" si="11"/>
        <v>1128.8362150315952</v>
      </c>
      <c r="AN55" s="76"/>
      <c r="AP55" s="76">
        <f t="shared" si="12"/>
        <v>0</v>
      </c>
      <c r="AQ55" s="76"/>
      <c r="AS55" s="76">
        <f t="shared" si="13"/>
        <v>34.239112267663359</v>
      </c>
    </row>
    <row r="56" spans="1:45" x14ac:dyDescent="0.35">
      <c r="A56" s="75">
        <v>2003</v>
      </c>
      <c r="B56" s="1">
        <f t="shared" si="14"/>
        <v>3130.035142725178</v>
      </c>
      <c r="C56" s="85"/>
      <c r="D56" s="76">
        <f t="shared" si="0"/>
        <v>2338.9252447483395</v>
      </c>
      <c r="E56" s="76"/>
      <c r="F56" s="76"/>
      <c r="G56" s="76">
        <f t="shared" si="1"/>
        <v>764.69031071621339</v>
      </c>
      <c r="H56" s="76"/>
      <c r="I56" s="76"/>
      <c r="J56" s="76">
        <f t="shared" si="2"/>
        <v>0.10388377276103711</v>
      </c>
      <c r="K56" s="76"/>
      <c r="L56" s="76"/>
      <c r="M56" s="76">
        <f t="shared" si="3"/>
        <v>26.315703487864084</v>
      </c>
      <c r="N56" s="5"/>
      <c r="O56" s="1">
        <f t="shared" si="15"/>
        <v>10.075749576468098</v>
      </c>
      <c r="P56" s="85"/>
      <c r="Q56" s="76">
        <f t="shared" si="4"/>
        <v>7.9381902009977727</v>
      </c>
      <c r="R56" s="76"/>
      <c r="S56" s="76"/>
      <c r="T56" s="76">
        <f t="shared" si="5"/>
        <v>2.1332187888990362</v>
      </c>
      <c r="U56" s="76"/>
      <c r="V56" s="76"/>
      <c r="W56" s="76">
        <f t="shared" si="6"/>
        <v>4.3405865712884406E-3</v>
      </c>
      <c r="Y56" s="1">
        <f t="shared" si="16"/>
        <v>20.517908094399182</v>
      </c>
      <c r="Z56" s="85"/>
      <c r="AA56" s="76">
        <f t="shared" si="7"/>
        <v>16.468592626359708</v>
      </c>
      <c r="AB56" s="76"/>
      <c r="AC56" s="76"/>
      <c r="AD56" s="76">
        <f t="shared" si="8"/>
        <v>0.36593275843785555</v>
      </c>
      <c r="AE56" s="76"/>
      <c r="AF56" s="76"/>
      <c r="AG56" s="76">
        <f t="shared" si="9"/>
        <v>2.8524953359609668</v>
      </c>
      <c r="AH56" s="76"/>
      <c r="AI56" s="76"/>
      <c r="AJ56" s="76">
        <f t="shared" si="10"/>
        <v>0.83088737364064968</v>
      </c>
      <c r="AK56" s="5"/>
      <c r="AM56" s="76">
        <f t="shared" si="11"/>
        <v>1438.87144396035</v>
      </c>
      <c r="AN56" s="76"/>
      <c r="AP56" s="76">
        <f t="shared" si="12"/>
        <v>0</v>
      </c>
      <c r="AQ56" s="76"/>
      <c r="AS56" s="76">
        <f t="shared" si="13"/>
        <v>38.02564113556366</v>
      </c>
    </row>
    <row r="57" spans="1:45" x14ac:dyDescent="0.35">
      <c r="A57" s="75">
        <v>2004</v>
      </c>
      <c r="B57" s="1">
        <f t="shared" si="14"/>
        <v>3487.3025557477886</v>
      </c>
      <c r="C57" s="85"/>
      <c r="D57" s="76">
        <f>D$12+((D$11-D$12)/((1+EXP(($A57-D$14)/D$13))^(1/D$15)))</f>
        <v>2426.8832877487885</v>
      </c>
      <c r="E57" s="76"/>
      <c r="F57" s="76"/>
      <c r="G57" s="76">
        <f>G$12+((G$11-G$12)/((1+EXP(($A57-G$14)/G$13))^(1/G$15)))</f>
        <v>1010.3841753190818</v>
      </c>
      <c r="H57" s="76"/>
      <c r="I57" s="76"/>
      <c r="J57" s="76">
        <f>J$12+((J$11-J$12)/((1+EXP(($A57-J$14)/J$13))^(1/J$15)))</f>
        <v>0.22494803493464133</v>
      </c>
      <c r="K57" s="76"/>
      <c r="L57" s="76"/>
      <c r="M57" s="76">
        <f>M$12+((M$11-M$12)/((1+EXP(($A57-M$14)/M$13))^(1/M$15)))</f>
        <v>49.810144644983666</v>
      </c>
      <c r="N57" s="5"/>
      <c r="O57" s="1">
        <f t="shared" si="15"/>
        <v>11.505363840828641</v>
      </c>
      <c r="P57" s="85"/>
      <c r="Q57" s="76">
        <f>Q$12+((Q$11-Q$12)/((1+EXP(($A57-Q$14)/Q$13))^(1/Q$15)))</f>
        <v>7.9425194310852252</v>
      </c>
      <c r="R57" s="76"/>
      <c r="S57" s="76"/>
      <c r="T57" s="76">
        <f>T$12+((T$11-T$12)/((1+EXP(($A57-T$14)/T$13))^(1/T$15)))</f>
        <v>3.5541736153275245</v>
      </c>
      <c r="U57" s="76"/>
      <c r="V57" s="76"/>
      <c r="W57" s="76">
        <f>W$12+((W$11-W$12)/((1+EXP(($A57-W$14)/W$13))^(1/W$15)))</f>
        <v>8.6707944158916916E-3</v>
      </c>
      <c r="Y57" s="1">
        <f t="shared" si="16"/>
        <v>24.629181130178782</v>
      </c>
      <c r="Z57" s="85"/>
      <c r="AA57" s="76">
        <f>AA$12+((AA$11-AA$12)/((1+EXP(($A57-AA$14)/AA$13))^(1/AA$15)))</f>
        <v>16.473111844348544</v>
      </c>
      <c r="AB57" s="76"/>
      <c r="AC57" s="76"/>
      <c r="AD57" s="76">
        <f>AD$12+((AD$11-AD$12)/((1+EXP(($A57-AD$14)/AD$13))^(1/AD$15)))</f>
        <v>2.9668750339569625</v>
      </c>
      <c r="AE57" s="76"/>
      <c r="AF57" s="76"/>
      <c r="AG57" s="76">
        <f>AG$12+((AG$11-AG$12)/((1+EXP(($A57-AG$14)/AG$13))^(1/AG$15)))</f>
        <v>3.9535035266289782</v>
      </c>
      <c r="AH57" s="76"/>
      <c r="AI57" s="76"/>
      <c r="AJ57" s="76">
        <f>AJ$12+((AJ$11-AJ$12)/((1+EXP(($A57-AJ$14)/AJ$13))^(1/AJ$15)))</f>
        <v>1.2356907252442966</v>
      </c>
      <c r="AK57" s="5"/>
      <c r="AM57" s="76">
        <f>AM$12+((AM$11-AM$12)/((1+EXP(($A57-AM$14)/AM$13))^(1/AM$15)))</f>
        <v>1832.9571943373012</v>
      </c>
      <c r="AN57" s="76"/>
      <c r="AP57" s="76">
        <f>AP$12+((AP$11-AP$12)/((1+EXP(($A57-AP$14)/AP$13))^(1/AP$15)))</f>
        <v>1.1368683772161603E-12</v>
      </c>
      <c r="AQ57" s="76"/>
      <c r="AS57" s="76">
        <f>AS$12+((AS$11-AS$12)/((1+EXP(($A57-AS$14)/AS$13))^(1/AS$15)))</f>
        <v>42.1850560867166</v>
      </c>
    </row>
    <row r="58" spans="1:45" x14ac:dyDescent="0.35">
      <c r="A58" s="75">
        <v>2005</v>
      </c>
      <c r="B58" s="1">
        <f t="shared" si="14"/>
        <v>3904.7993829543484</v>
      </c>
      <c r="C58" s="85"/>
      <c r="D58" s="76">
        <f t="shared" ref="D58:D103" si="17">D$12+((D$11-D$12)/((1+EXP(($A58-D$14)/D$13))^(1/D$15)))</f>
        <v>2493.9523034603117</v>
      </c>
      <c r="E58" s="76"/>
      <c r="F58" s="76"/>
      <c r="G58" s="76">
        <f t="shared" ref="G58:G103" si="18">G$12+((G$11-G$12)/((1+EXP(($A58-G$14)/G$13))^(1/G$15)))</f>
        <v>1316.1645201367428</v>
      </c>
      <c r="H58" s="76"/>
      <c r="I58" s="76"/>
      <c r="J58" s="76">
        <f t="shared" ref="J58:J103" si="19">J$12+((J$11-J$12)/((1+EXP(($A58-J$14)/J$13))^(1/J$15)))</f>
        <v>0.48709694025455974</v>
      </c>
      <c r="K58" s="76"/>
      <c r="L58" s="76"/>
      <c r="M58" s="76">
        <f t="shared" ref="M58:M103" si="20">M$12+((M$11-M$12)/((1+EXP(($A58-M$14)/M$13))^(1/M$15)))</f>
        <v>94.19546241703938</v>
      </c>
      <c r="N58" s="5"/>
      <c r="O58" s="1">
        <f t="shared" si="15"/>
        <v>13.712964993417774</v>
      </c>
      <c r="P58" s="85"/>
      <c r="Q58" s="76">
        <f t="shared" ref="Q58:Q103" si="21">Q$12+((Q$11-Q$12)/((1+EXP(($A58-Q$14)/Q$13))^(1/Q$15)))</f>
        <v>7.944842286019882</v>
      </c>
      <c r="R58" s="76"/>
      <c r="S58" s="76"/>
      <c r="T58" s="76">
        <f t="shared" ref="T58:T103" si="22">T$12+((T$11-T$12)/((1+EXP(($A58-T$14)/T$13))^(1/T$15)))</f>
        <v>5.7508029201114397</v>
      </c>
      <c r="U58" s="76"/>
      <c r="V58" s="76"/>
      <c r="W58" s="76">
        <f t="shared" ref="W58:W103" si="23">W$12+((W$11-W$12)/((1+EXP(($A58-W$14)/W$13))^(1/W$15)))</f>
        <v>1.7319787286453447E-2</v>
      </c>
      <c r="Y58" s="1">
        <f t="shared" si="16"/>
        <v>31.876913911461553</v>
      </c>
      <c r="Z58" s="85"/>
      <c r="AA58" s="76">
        <f t="shared" ref="AA58:AA103" si="24">AA$12+((AA$11-AA$12)/((1+EXP(($A58-AA$14)/AA$13))^(1/AA$15)))</f>
        <v>16.475510230540618</v>
      </c>
      <c r="AB58" s="76"/>
      <c r="AC58" s="76"/>
      <c r="AD58" s="76">
        <f t="shared" ref="AD58:AD103" si="25">AD$12+((AD$11-AD$12)/((1+EXP(($A58-AD$14)/AD$13))^(1/AD$15)))</f>
        <v>8.1197849283019536</v>
      </c>
      <c r="AE58" s="76"/>
      <c r="AF58" s="76"/>
      <c r="AG58" s="76">
        <f t="shared" ref="AG58:AG103" si="26">AG$12+((AG$11-AG$12)/((1+EXP(($A58-AG$14)/AG$13))^(1/AG$15)))</f>
        <v>5.4462909019780454</v>
      </c>
      <c r="AH58" s="76"/>
      <c r="AI58" s="76"/>
      <c r="AJ58" s="76">
        <f t="shared" ref="AJ58:AJ103" si="27">AJ$12+((AJ$11-AJ$12)/((1+EXP(($A58-AJ$14)/AJ$13))^(1/AJ$15)))</f>
        <v>1.8353278506409367</v>
      </c>
      <c r="AK58" s="5"/>
      <c r="AM58" s="76">
        <f t="shared" ref="AM58:AM103" si="28">AM$12+((AM$11-AM$12)/((1+EXP(($A58-AM$14)/AM$13))^(1/AM$15)))</f>
        <v>2333.1969286629756</v>
      </c>
      <c r="AN58" s="76"/>
      <c r="AP58" s="76">
        <f t="shared" ref="AP58:AP103" si="29">AP$12+((AP$11-AP$12)/((1+EXP(($A58-AP$14)/AP$13))^(1/AP$15)))</f>
        <v>4.4906300900038332E-12</v>
      </c>
      <c r="AQ58" s="76"/>
      <c r="AS58" s="76">
        <f t="shared" ref="AS58:AS103" si="30">AS$12+((AS$11-AS$12)/((1+EXP(($A58-AS$14)/AS$13))^(1/AS$15)))</f>
        <v>46.743793246435587</v>
      </c>
    </row>
    <row r="59" spans="1:45" x14ac:dyDescent="0.35">
      <c r="A59" s="75">
        <v>2006</v>
      </c>
      <c r="B59" s="1">
        <f t="shared" si="14"/>
        <v>4407.6489547209321</v>
      </c>
      <c r="C59" s="85"/>
      <c r="D59" s="76">
        <f t="shared" si="17"/>
        <v>2544.0574549927869</v>
      </c>
      <c r="E59" s="76"/>
      <c r="F59" s="76"/>
      <c r="G59" s="76">
        <f t="shared" si="18"/>
        <v>1684.7067142375799</v>
      </c>
      <c r="H59" s="76"/>
      <c r="I59" s="76"/>
      <c r="J59" s="76">
        <f t="shared" si="19"/>
        <v>1.054740934217989</v>
      </c>
      <c r="K59" s="76"/>
      <c r="L59" s="76"/>
      <c r="M59" s="76">
        <f t="shared" si="20"/>
        <v>177.83004455634727</v>
      </c>
      <c r="N59" s="5"/>
      <c r="O59" s="1">
        <f t="shared" si="15"/>
        <v>16.884563994391989</v>
      </c>
      <c r="P59" s="85"/>
      <c r="Q59" s="76">
        <f t="shared" si="21"/>
        <v>7.9460885820836111</v>
      </c>
      <c r="R59" s="76"/>
      <c r="S59" s="76"/>
      <c r="T59" s="76">
        <f t="shared" si="22"/>
        <v>8.9038836498465201</v>
      </c>
      <c r="U59" s="76"/>
      <c r="V59" s="76"/>
      <c r="W59" s="76">
        <f t="shared" si="23"/>
        <v>3.4591762461857911E-2</v>
      </c>
      <c r="Y59" s="1">
        <f t="shared" si="16"/>
        <v>36.438986193821556</v>
      </c>
      <c r="Z59" s="85"/>
      <c r="AA59" s="76">
        <f t="shared" si="24"/>
        <v>16.476783039358441</v>
      </c>
      <c r="AB59" s="76"/>
      <c r="AC59" s="76"/>
      <c r="AD59" s="76">
        <f t="shared" si="25"/>
        <v>9.7999303040971757</v>
      </c>
      <c r="AE59" s="76"/>
      <c r="AF59" s="76"/>
      <c r="AG59" s="76">
        <f t="shared" si="26"/>
        <v>7.4415562237419834</v>
      </c>
      <c r="AH59" s="76"/>
      <c r="AI59" s="76"/>
      <c r="AJ59" s="76">
        <f t="shared" si="27"/>
        <v>2.720716626623954</v>
      </c>
      <c r="AK59" s="5"/>
      <c r="AM59" s="76">
        <f t="shared" si="28"/>
        <v>2967.0867114269931</v>
      </c>
      <c r="AN59" s="76"/>
      <c r="AP59" s="76">
        <f t="shared" si="29"/>
        <v>2.0065726857865229E-11</v>
      </c>
      <c r="AQ59" s="76"/>
      <c r="AS59" s="76">
        <f t="shared" si="30"/>
        <v>51.727907722638065</v>
      </c>
    </row>
    <row r="60" spans="1:45" x14ac:dyDescent="0.35">
      <c r="A60" s="75">
        <v>2007</v>
      </c>
      <c r="B60" s="1">
        <f t="shared" si="14"/>
        <v>5029.7539597084251</v>
      </c>
      <c r="C60" s="85"/>
      <c r="D60" s="76">
        <f t="shared" si="17"/>
        <v>2580.8954306762894</v>
      </c>
      <c r="E60" s="76"/>
      <c r="F60" s="76"/>
      <c r="G60" s="76">
        <f t="shared" si="18"/>
        <v>2111.92149766591</v>
      </c>
      <c r="H60" s="76"/>
      <c r="I60" s="76"/>
      <c r="J60" s="76">
        <f t="shared" si="19"/>
        <v>2.283863490098156</v>
      </c>
      <c r="K60" s="76"/>
      <c r="L60" s="76"/>
      <c r="M60" s="76">
        <f t="shared" si="20"/>
        <v>334.65316787612755</v>
      </c>
      <c r="N60" s="5"/>
      <c r="O60" s="1">
        <f t="shared" si="15"/>
        <v>20.986596819089794</v>
      </c>
      <c r="P60" s="85"/>
      <c r="Q60" s="76">
        <f t="shared" si="21"/>
        <v>7.9467572573838119</v>
      </c>
      <c r="R60" s="76"/>
      <c r="S60" s="76"/>
      <c r="T60" s="76">
        <f t="shared" si="22"/>
        <v>12.970768528935047</v>
      </c>
      <c r="U60" s="76"/>
      <c r="V60" s="76"/>
      <c r="W60" s="76">
        <f t="shared" si="23"/>
        <v>6.9071032770935403E-2</v>
      </c>
      <c r="Y60" s="1">
        <f t="shared" si="16"/>
        <v>40.592277781219877</v>
      </c>
      <c r="Z60" s="85"/>
      <c r="AA60" s="76">
        <f t="shared" si="24"/>
        <v>16.477458503084712</v>
      </c>
      <c r="AB60" s="76"/>
      <c r="AC60" s="76"/>
      <c r="AD60" s="76">
        <f t="shared" si="25"/>
        <v>10.03498162318019</v>
      </c>
      <c r="AE60" s="76"/>
      <c r="AF60" s="76"/>
      <c r="AG60" s="76">
        <f t="shared" si="26"/>
        <v>10.058012857128702</v>
      </c>
      <c r="AH60" s="76"/>
      <c r="AI60" s="76"/>
      <c r="AJ60" s="76">
        <f t="shared" si="27"/>
        <v>4.0218247978262696</v>
      </c>
      <c r="AK60" s="5"/>
      <c r="AM60" s="76">
        <f t="shared" si="28"/>
        <v>3768.5734573854133</v>
      </c>
      <c r="AN60" s="76"/>
      <c r="AP60" s="76">
        <f t="shared" si="29"/>
        <v>7.9239725891966373E-11</v>
      </c>
      <c r="AQ60" s="76"/>
      <c r="AS60" s="76">
        <f t="shared" si="30"/>
        <v>57.162505767332618</v>
      </c>
    </row>
    <row r="61" spans="1:45" x14ac:dyDescent="0.35">
      <c r="A61" s="75">
        <v>2008</v>
      </c>
      <c r="B61" s="1">
        <f t="shared" si="14"/>
        <v>5823.6929472306438</v>
      </c>
      <c r="C61" s="85"/>
      <c r="D61" s="76">
        <f t="shared" si="17"/>
        <v>2607.6476551787432</v>
      </c>
      <c r="E61" s="76"/>
      <c r="F61" s="76"/>
      <c r="G61" s="76">
        <f t="shared" si="18"/>
        <v>2585.06455704582</v>
      </c>
      <c r="H61" s="76"/>
      <c r="I61" s="76"/>
      <c r="J61" s="76">
        <f t="shared" si="19"/>
        <v>4.945171566294448</v>
      </c>
      <c r="K61" s="76"/>
      <c r="L61" s="76"/>
      <c r="M61" s="76">
        <f t="shared" si="20"/>
        <v>626.03556343978562</v>
      </c>
      <c r="N61" s="5"/>
      <c r="O61" s="1">
        <f t="shared" si="15"/>
        <v>25.615092680083883</v>
      </c>
      <c r="P61" s="85"/>
      <c r="Q61" s="76">
        <f t="shared" si="21"/>
        <v>7.9471160200487025</v>
      </c>
      <c r="R61" s="76"/>
      <c r="S61" s="76"/>
      <c r="T61" s="76">
        <f t="shared" si="22"/>
        <v>17.530126925031951</v>
      </c>
      <c r="U61" s="76"/>
      <c r="V61" s="76"/>
      <c r="W61" s="76">
        <f t="shared" si="23"/>
        <v>0.13784973500322906</v>
      </c>
      <c r="Y61" s="1">
        <f t="shared" si="16"/>
        <v>45.86638188357027</v>
      </c>
      <c r="Z61" s="85"/>
      <c r="AA61" s="76">
        <f t="shared" si="24"/>
        <v>16.477816961339244</v>
      </c>
      <c r="AB61" s="76"/>
      <c r="AC61" s="76"/>
      <c r="AD61" s="76">
        <f t="shared" si="25"/>
        <v>10.063780379412048</v>
      </c>
      <c r="AE61" s="76"/>
      <c r="AF61" s="76"/>
      <c r="AG61" s="76">
        <f t="shared" si="26"/>
        <v>13.404264219358659</v>
      </c>
      <c r="AH61" s="76"/>
      <c r="AI61" s="76"/>
      <c r="AJ61" s="76">
        <f t="shared" si="27"/>
        <v>5.9205203234603232</v>
      </c>
      <c r="AK61" s="5"/>
      <c r="AM61" s="76">
        <f t="shared" si="28"/>
        <v>4779.1603734186065</v>
      </c>
      <c r="AN61" s="76"/>
      <c r="AP61" s="76">
        <f t="shared" si="29"/>
        <v>3.1837998903938569E-10</v>
      </c>
      <c r="AQ61" s="76"/>
      <c r="AS61" s="76">
        <f t="shared" si="30"/>
        <v>63.07108476705946</v>
      </c>
    </row>
    <row r="62" spans="1:45" x14ac:dyDescent="0.35">
      <c r="A62" s="75">
        <v>2009</v>
      </c>
      <c r="B62" s="1">
        <f t="shared" si="14"/>
        <v>6878.8472210678501</v>
      </c>
      <c r="C62" s="85"/>
      <c r="D62" s="76">
        <f t="shared" si="17"/>
        <v>2626.894226622534</v>
      </c>
      <c r="E62" s="76"/>
      <c r="F62" s="76"/>
      <c r="G62" s="76">
        <f t="shared" si="18"/>
        <v>3082.8970018294453</v>
      </c>
      <c r="H62" s="76"/>
      <c r="I62" s="76"/>
      <c r="J62" s="76">
        <f t="shared" si="19"/>
        <v>10.706910703032918</v>
      </c>
      <c r="K62" s="76"/>
      <c r="L62" s="76"/>
      <c r="M62" s="76">
        <f t="shared" si="20"/>
        <v>1158.3490819128383</v>
      </c>
      <c r="N62" s="5"/>
      <c r="O62" s="1">
        <f t="shared" si="15"/>
        <v>30.095336557681705</v>
      </c>
      <c r="P62" s="85"/>
      <c r="Q62" s="76">
        <f t="shared" si="21"/>
        <v>7.9473085056881896</v>
      </c>
      <c r="R62" s="76"/>
      <c r="S62" s="76"/>
      <c r="T62" s="76">
        <f t="shared" si="22"/>
        <v>21.873181180074717</v>
      </c>
      <c r="U62" s="76"/>
      <c r="V62" s="76"/>
      <c r="W62" s="76">
        <f t="shared" si="23"/>
        <v>0.27484687191879686</v>
      </c>
      <c r="Y62" s="1">
        <f t="shared" si="16"/>
        <v>52.757439741917651</v>
      </c>
      <c r="Z62" s="85"/>
      <c r="AA62" s="76">
        <f t="shared" si="24"/>
        <v>16.478007189198991</v>
      </c>
      <c r="AB62" s="76"/>
      <c r="AC62" s="76"/>
      <c r="AD62" s="76">
        <f t="shared" si="25"/>
        <v>10.067264417266914</v>
      </c>
      <c r="AE62" s="76"/>
      <c r="AF62" s="76"/>
      <c r="AG62" s="76">
        <f t="shared" si="26"/>
        <v>17.549052032900818</v>
      </c>
      <c r="AH62" s="76"/>
      <c r="AI62" s="76"/>
      <c r="AJ62" s="76">
        <f t="shared" si="27"/>
        <v>8.66311610255093</v>
      </c>
      <c r="AK62" s="5"/>
      <c r="AM62" s="76">
        <f t="shared" si="28"/>
        <v>6048.9469925146695</v>
      </c>
      <c r="AN62" s="76"/>
      <c r="AP62" s="76">
        <f t="shared" si="29"/>
        <v>1.2778400559909642E-9</v>
      </c>
      <c r="AQ62" s="76"/>
      <c r="AS62" s="76">
        <f t="shared" si="30"/>
        <v>69.474786987817879</v>
      </c>
    </row>
    <row r="63" spans="1:45" x14ac:dyDescent="0.35">
      <c r="A63" s="75">
        <v>2010</v>
      </c>
      <c r="B63" s="1">
        <f t="shared" si="14"/>
        <v>8343.9329815625279</v>
      </c>
      <c r="C63" s="85"/>
      <c r="D63" s="76">
        <f t="shared" si="17"/>
        <v>2640.6434101623768</v>
      </c>
      <c r="E63" s="76"/>
      <c r="F63" s="76"/>
      <c r="G63" s="76">
        <f t="shared" si="18"/>
        <v>3578.6998098576973</v>
      </c>
      <c r="H63" s="76"/>
      <c r="I63" s="76"/>
      <c r="J63" s="76">
        <f t="shared" si="19"/>
        <v>23.178509683202719</v>
      </c>
      <c r="K63" s="76"/>
      <c r="L63" s="76"/>
      <c r="M63" s="76">
        <f t="shared" si="20"/>
        <v>2101.4112518592519</v>
      </c>
      <c r="N63" s="5"/>
      <c r="O63" s="1">
        <f t="shared" si="15"/>
        <v>33.874415429131048</v>
      </c>
      <c r="P63" s="85"/>
      <c r="Q63" s="76">
        <f t="shared" si="21"/>
        <v>7.947411779229359</v>
      </c>
      <c r="R63" s="76"/>
      <c r="S63" s="76"/>
      <c r="T63" s="76">
        <f t="shared" si="22"/>
        <v>25.380075701331247</v>
      </c>
      <c r="U63" s="76"/>
      <c r="V63" s="76"/>
      <c r="W63" s="76">
        <f t="shared" si="23"/>
        <v>0.54692794857044191</v>
      </c>
      <c r="Y63" s="1">
        <f t="shared" si="16"/>
        <v>61.595593231021283</v>
      </c>
      <c r="Z63" s="85"/>
      <c r="AA63" s="76">
        <f t="shared" si="24"/>
        <v>16.478108139869363</v>
      </c>
      <c r="AB63" s="76"/>
      <c r="AC63" s="76"/>
      <c r="AD63" s="76">
        <f t="shared" si="25"/>
        <v>10.06768543836148</v>
      </c>
      <c r="AE63" s="76"/>
      <c r="AF63" s="76"/>
      <c r="AG63" s="76">
        <f t="shared" si="26"/>
        <v>22.483178619318053</v>
      </c>
      <c r="AH63" s="76"/>
      <c r="AI63" s="76"/>
      <c r="AJ63" s="76">
        <f t="shared" si="27"/>
        <v>12.566621033472387</v>
      </c>
      <c r="AK63" s="5"/>
      <c r="AM63" s="76">
        <f t="shared" si="28"/>
        <v>7637.4087629743444</v>
      </c>
      <c r="AN63" s="76"/>
      <c r="AP63" s="76">
        <f t="shared" si="29"/>
        <v>5.1327333494555205E-9</v>
      </c>
      <c r="AQ63" s="76"/>
      <c r="AS63" s="76">
        <f t="shared" si="30"/>
        <v>76.391579786733473</v>
      </c>
    </row>
    <row r="64" spans="1:45" x14ac:dyDescent="0.35">
      <c r="A64" s="75">
        <v>2011</v>
      </c>
      <c r="B64" s="1">
        <f t="shared" si="14"/>
        <v>10430.875757764403</v>
      </c>
      <c r="C64" s="85"/>
      <c r="D64" s="76">
        <f t="shared" si="17"/>
        <v>2650.4135532826576</v>
      </c>
      <c r="E64" s="76"/>
      <c r="F64" s="76"/>
      <c r="G64" s="76">
        <f t="shared" si="18"/>
        <v>4045.553581797385</v>
      </c>
      <c r="H64" s="76"/>
      <c r="I64" s="76"/>
      <c r="J64" s="76">
        <f t="shared" si="19"/>
        <v>50.161875926518405</v>
      </c>
      <c r="K64" s="76"/>
      <c r="L64" s="76"/>
      <c r="M64" s="76">
        <f t="shared" si="20"/>
        <v>3684.7467467578426</v>
      </c>
      <c r="N64" s="5"/>
      <c r="O64" s="1">
        <f t="shared" si="15"/>
        <v>36.858573151440261</v>
      </c>
      <c r="P64" s="85"/>
      <c r="Q64" s="76">
        <f t="shared" si="21"/>
        <v>7.9474671881455672</v>
      </c>
      <c r="R64" s="76"/>
      <c r="S64" s="76"/>
      <c r="T64" s="76">
        <f t="shared" si="22"/>
        <v>27.826941870147387</v>
      </c>
      <c r="U64" s="76"/>
      <c r="V64" s="76"/>
      <c r="W64" s="76">
        <f t="shared" si="23"/>
        <v>1.084164093147308</v>
      </c>
      <c r="Y64" s="1">
        <f t="shared" si="16"/>
        <v>72.637840571838424</v>
      </c>
      <c r="Z64" s="85"/>
      <c r="AA64" s="76">
        <f t="shared" si="24"/>
        <v>16.47816171263829</v>
      </c>
      <c r="AB64" s="76"/>
      <c r="AC64" s="76"/>
      <c r="AD64" s="76">
        <f t="shared" si="25"/>
        <v>10.067736310716025</v>
      </c>
      <c r="AE64" s="76"/>
      <c r="AF64" s="76"/>
      <c r="AG64" s="76">
        <f t="shared" si="26"/>
        <v>28.085261009727752</v>
      </c>
      <c r="AH64" s="76"/>
      <c r="AI64" s="76"/>
      <c r="AJ64" s="76">
        <f t="shared" si="27"/>
        <v>18.006681538756354</v>
      </c>
      <c r="AK64" s="5"/>
      <c r="AM64" s="76">
        <f t="shared" si="28"/>
        <v>9613.6078178225871</v>
      </c>
      <c r="AN64" s="76"/>
      <c r="AP64" s="76">
        <f t="shared" si="29"/>
        <v>2.0611309992091265E-8</v>
      </c>
      <c r="AQ64" s="76"/>
      <c r="AS64" s="76">
        <f t="shared" si="30"/>
        <v>83.835382898300054</v>
      </c>
    </row>
    <row r="65" spans="1:45" x14ac:dyDescent="0.35">
      <c r="A65" s="75">
        <v>2012</v>
      </c>
      <c r="B65" s="1">
        <f t="shared" si="14"/>
        <v>13345.31023391941</v>
      </c>
      <c r="C65" s="85"/>
      <c r="D65" s="76">
        <f t="shared" si="17"/>
        <v>2657.3288575578968</v>
      </c>
      <c r="E65" s="76"/>
      <c r="F65" s="76"/>
      <c r="G65" s="76">
        <f t="shared" si="18"/>
        <v>4461.8697603162773</v>
      </c>
      <c r="H65" s="76"/>
      <c r="I65" s="76"/>
      <c r="J65" s="76">
        <f t="shared" si="19"/>
        <v>108.48614311209531</v>
      </c>
      <c r="K65" s="76"/>
      <c r="L65" s="76"/>
      <c r="M65" s="76">
        <f t="shared" si="20"/>
        <v>6117.6254729331413</v>
      </c>
      <c r="N65" s="5"/>
      <c r="O65" s="1">
        <f t="shared" si="15"/>
        <v>39.430648145653379</v>
      </c>
      <c r="P65" s="85"/>
      <c r="Q65" s="76">
        <f t="shared" si="21"/>
        <v>7.9474969164528195</v>
      </c>
      <c r="R65" s="76"/>
      <c r="S65" s="76"/>
      <c r="T65" s="76">
        <f t="shared" si="22"/>
        <v>29.350241116429146</v>
      </c>
      <c r="U65" s="76"/>
      <c r="V65" s="76"/>
      <c r="W65" s="76">
        <f t="shared" si="23"/>
        <v>2.1329101127714125</v>
      </c>
      <c r="Y65" s="1">
        <f t="shared" si="16"/>
        <v>86.025437713776768</v>
      </c>
      <c r="Z65" s="85"/>
      <c r="AA65" s="76">
        <f t="shared" si="24"/>
        <v>16.478190142771318</v>
      </c>
      <c r="AB65" s="76"/>
      <c r="AC65" s="76"/>
      <c r="AD65" s="76">
        <f t="shared" si="25"/>
        <v>10.06774245761442</v>
      </c>
      <c r="AE65" s="76"/>
      <c r="AF65" s="76"/>
      <c r="AG65" s="76">
        <f t="shared" si="26"/>
        <v>34.111204824658138</v>
      </c>
      <c r="AH65" s="76"/>
      <c r="AI65" s="76"/>
      <c r="AJ65" s="76">
        <f t="shared" si="27"/>
        <v>25.368300288732897</v>
      </c>
      <c r="AK65" s="5"/>
      <c r="AM65" s="76">
        <f t="shared" si="28"/>
        <v>12055.386393664172</v>
      </c>
      <c r="AN65" s="76"/>
      <c r="AP65" s="76">
        <f t="shared" si="29"/>
        <v>8.2772601217584452E-8</v>
      </c>
      <c r="AQ65" s="76"/>
      <c r="AS65" s="76">
        <f t="shared" si="30"/>
        <v>91.815171986025348</v>
      </c>
    </row>
    <row r="66" spans="1:45" x14ac:dyDescent="0.35">
      <c r="A66" s="75">
        <v>2013</v>
      </c>
      <c r="B66" s="1">
        <f t="shared" si="14"/>
        <v>17101.674966703475</v>
      </c>
      <c r="C66" s="85"/>
      <c r="D66" s="76">
        <f t="shared" si="17"/>
        <v>2662.2091908754301</v>
      </c>
      <c r="E66" s="76"/>
      <c r="F66" s="76"/>
      <c r="G66" s="76">
        <f t="shared" si="18"/>
        <v>4814.9207084574018</v>
      </c>
      <c r="H66" s="76"/>
      <c r="I66" s="76"/>
      <c r="J66" s="76">
        <f t="shared" si="19"/>
        <v>234.28982626905054</v>
      </c>
      <c r="K66" s="76"/>
      <c r="L66" s="76"/>
      <c r="M66" s="76">
        <f t="shared" si="20"/>
        <v>9390.2552411015931</v>
      </c>
      <c r="N66" s="5"/>
      <c r="O66" s="1">
        <f t="shared" si="15"/>
        <v>42.308089665652339</v>
      </c>
      <c r="P66" s="85"/>
      <c r="Q66" s="76">
        <f t="shared" si="21"/>
        <v>7.9475128664525867</v>
      </c>
      <c r="R66" s="76"/>
      <c r="S66" s="76"/>
      <c r="T66" s="76">
        <f t="shared" si="22"/>
        <v>30.225309433204107</v>
      </c>
      <c r="U66" s="76"/>
      <c r="V66" s="76"/>
      <c r="W66" s="76">
        <f t="shared" si="23"/>
        <v>4.1352673659956452</v>
      </c>
      <c r="Y66" s="1">
        <f t="shared" si="16"/>
        <v>101.70983193374379</v>
      </c>
      <c r="Z66" s="85"/>
      <c r="AA66" s="76">
        <f t="shared" si="24"/>
        <v>16.478205230145139</v>
      </c>
      <c r="AB66" s="76"/>
      <c r="AC66" s="76"/>
      <c r="AD66" s="76">
        <f t="shared" si="25"/>
        <v>10.067743200342592</v>
      </c>
      <c r="AE66" s="76"/>
      <c r="AF66" s="76"/>
      <c r="AG66" s="76">
        <f t="shared" si="26"/>
        <v>40.224355197303865</v>
      </c>
      <c r="AH66" s="76"/>
      <c r="AI66" s="76"/>
      <c r="AJ66" s="76">
        <f t="shared" si="27"/>
        <v>34.93952830595218</v>
      </c>
      <c r="AK66" s="5"/>
      <c r="AM66" s="76">
        <f t="shared" si="28"/>
        <v>15046.94911578398</v>
      </c>
      <c r="AN66" s="76"/>
      <c r="AP66" s="76">
        <f t="shared" si="29"/>
        <v>3.3240291941183386E-7</v>
      </c>
      <c r="AQ66" s="76"/>
      <c r="AS66" s="76">
        <f t="shared" si="30"/>
        <v>100.33409625467345</v>
      </c>
    </row>
    <row r="67" spans="1:45" x14ac:dyDescent="0.35">
      <c r="A67" s="75">
        <v>2014</v>
      </c>
      <c r="B67" s="1">
        <f t="shared" si="14"/>
        <v>21357.380833694358</v>
      </c>
      <c r="C67" s="85"/>
      <c r="D67" s="76">
        <f t="shared" si="17"/>
        <v>2665.6459248314459</v>
      </c>
      <c r="E67" s="76"/>
      <c r="F67" s="76"/>
      <c r="G67" s="76">
        <f t="shared" si="18"/>
        <v>5101.3292724659805</v>
      </c>
      <c r="H67" s="76"/>
      <c r="I67" s="76"/>
      <c r="J67" s="76">
        <f t="shared" si="19"/>
        <v>504.42362150702684</v>
      </c>
      <c r="K67" s="76"/>
      <c r="L67" s="76"/>
      <c r="M67" s="76">
        <f t="shared" si="20"/>
        <v>13085.982014889905</v>
      </c>
      <c r="N67" s="5"/>
      <c r="O67" s="1">
        <f t="shared" si="15"/>
        <v>46.451088566918273</v>
      </c>
      <c r="P67" s="85"/>
      <c r="Q67" s="76">
        <f t="shared" si="21"/>
        <v>7.9475214240365855</v>
      </c>
      <c r="R67" s="76"/>
      <c r="S67" s="76"/>
      <c r="T67" s="76">
        <f t="shared" si="22"/>
        <v>30.702230043946702</v>
      </c>
      <c r="U67" s="76"/>
      <c r="V67" s="76"/>
      <c r="W67" s="76">
        <f t="shared" si="23"/>
        <v>7.8013370989349866</v>
      </c>
      <c r="Y67" s="1">
        <f t="shared" si="16"/>
        <v>119.35820590209525</v>
      </c>
      <c r="Z67" s="85"/>
      <c r="AA67" s="76">
        <f t="shared" si="24"/>
        <v>16.478213236749951</v>
      </c>
      <c r="AB67" s="76"/>
      <c r="AC67" s="76"/>
      <c r="AD67" s="76">
        <f t="shared" si="25"/>
        <v>10.067743290086241</v>
      </c>
      <c r="AE67" s="76"/>
      <c r="AF67" s="76"/>
      <c r="AG67" s="76">
        <f t="shared" si="26"/>
        <v>46.064250728613629</v>
      </c>
      <c r="AH67" s="76"/>
      <c r="AI67" s="76"/>
      <c r="AJ67" s="76">
        <f t="shared" si="27"/>
        <v>46.747998646645428</v>
      </c>
      <c r="AK67" s="5"/>
      <c r="AM67" s="76">
        <f t="shared" si="28"/>
        <v>18674.142730633801</v>
      </c>
      <c r="AN67" s="76"/>
      <c r="AP67" s="76">
        <f t="shared" si="29"/>
        <v>1.3348919196687348E-6</v>
      </c>
      <c r="AQ67" s="76"/>
      <c r="AS67" s="76">
        <f t="shared" si="30"/>
        <v>109.38865563964964</v>
      </c>
    </row>
    <row r="68" spans="1:45" x14ac:dyDescent="0.35">
      <c r="A68" s="75">
        <v>2015</v>
      </c>
      <c r="B68" s="1">
        <f t="shared" si="14"/>
        <v>25591.55622173709</v>
      </c>
      <c r="C68" s="85"/>
      <c r="D68" s="76">
        <f t="shared" si="17"/>
        <v>2668.0622014239329</v>
      </c>
      <c r="E68" s="76"/>
      <c r="F68" s="76"/>
      <c r="G68" s="76">
        <f t="shared" si="18"/>
        <v>5325.1020782933256</v>
      </c>
      <c r="H68" s="76"/>
      <c r="I68" s="76"/>
      <c r="J68" s="76">
        <f t="shared" si="19"/>
        <v>1078.8971299887999</v>
      </c>
      <c r="K68" s="76"/>
      <c r="L68" s="76"/>
      <c r="M68" s="76">
        <f t="shared" si="20"/>
        <v>16519.494812031029</v>
      </c>
      <c r="N68" s="5"/>
      <c r="O68" s="1">
        <f t="shared" si="15"/>
        <v>52.926739872702669</v>
      </c>
      <c r="P68" s="85"/>
      <c r="Q68" s="76">
        <f t="shared" si="21"/>
        <v>7.9475260153998599</v>
      </c>
      <c r="R68" s="76"/>
      <c r="S68" s="76"/>
      <c r="T68" s="76">
        <f t="shared" si="22"/>
        <v>30.953786143966806</v>
      </c>
      <c r="U68" s="76"/>
      <c r="V68" s="76"/>
      <c r="W68" s="76">
        <f t="shared" si="23"/>
        <v>14.025427713336001</v>
      </c>
      <c r="Y68" s="1">
        <f t="shared" si="16"/>
        <v>138.26598965478507</v>
      </c>
      <c r="Z68" s="85"/>
      <c r="AA68" s="76">
        <f t="shared" si="24"/>
        <v>16.478217485714694</v>
      </c>
      <c r="AB68" s="76"/>
      <c r="AC68" s="76"/>
      <c r="AD68" s="76">
        <f t="shared" si="25"/>
        <v>10.067743300929944</v>
      </c>
      <c r="AE68" s="76"/>
      <c r="AF68" s="76"/>
      <c r="AG68" s="76">
        <f t="shared" si="26"/>
        <v>51.327180691146054</v>
      </c>
      <c r="AH68" s="76"/>
      <c r="AI68" s="76"/>
      <c r="AJ68" s="76">
        <f t="shared" si="27"/>
        <v>60.392848176994377</v>
      </c>
      <c r="AK68" s="5"/>
      <c r="AM68" s="76">
        <f t="shared" si="28"/>
        <v>23016.787964650575</v>
      </c>
      <c r="AN68" s="76"/>
      <c r="AP68" s="76">
        <f t="shared" si="29"/>
        <v>5.3607663517141191E-6</v>
      </c>
      <c r="AQ68" s="76"/>
      <c r="AS68" s="76">
        <f t="shared" si="30"/>
        <v>118.96798883969853</v>
      </c>
    </row>
    <row r="69" spans="1:45" x14ac:dyDescent="0.35">
      <c r="A69" s="75">
        <v>2016</v>
      </c>
      <c r="B69" s="1">
        <f t="shared" si="14"/>
        <v>29618.505400374539</v>
      </c>
      <c r="C69" s="85"/>
      <c r="D69" s="76">
        <f t="shared" si="17"/>
        <v>2669.7590154852269</v>
      </c>
      <c r="E69" s="76"/>
      <c r="F69" s="76"/>
      <c r="G69" s="76">
        <f t="shared" si="18"/>
        <v>5494.6386998070448</v>
      </c>
      <c r="H69" s="76"/>
      <c r="I69" s="76"/>
      <c r="J69" s="76">
        <f t="shared" si="19"/>
        <v>2275.8844812715688</v>
      </c>
      <c r="K69" s="76"/>
      <c r="L69" s="76"/>
      <c r="M69" s="76">
        <f t="shared" si="20"/>
        <v>19178.223203810699</v>
      </c>
      <c r="N69" s="5"/>
      <c r="O69" s="1">
        <f t="shared" si="15"/>
        <v>62.382393326768081</v>
      </c>
      <c r="P69" s="85"/>
      <c r="Q69" s="76">
        <f t="shared" si="21"/>
        <v>7.947528478783993</v>
      </c>
      <c r="R69" s="76"/>
      <c r="S69" s="76"/>
      <c r="T69" s="76">
        <f t="shared" si="22"/>
        <v>31.083882056567393</v>
      </c>
      <c r="U69" s="76"/>
      <c r="V69" s="76"/>
      <c r="W69" s="76">
        <f t="shared" si="23"/>
        <v>23.350982791416698</v>
      </c>
      <c r="Y69" s="1">
        <f t="shared" si="16"/>
        <v>157.35679158262286</v>
      </c>
      <c r="Z69" s="85"/>
      <c r="AA69" s="76">
        <f t="shared" si="24"/>
        <v>16.478219740565741</v>
      </c>
      <c r="AB69" s="76"/>
      <c r="AC69" s="76"/>
      <c r="AD69" s="76">
        <f t="shared" si="25"/>
        <v>10.067743302240185</v>
      </c>
      <c r="AE69" s="76"/>
      <c r="AF69" s="76"/>
      <c r="AG69" s="76">
        <f t="shared" si="26"/>
        <v>55.822892223303825</v>
      </c>
      <c r="AH69" s="76"/>
      <c r="AI69" s="76"/>
      <c r="AJ69" s="76">
        <f t="shared" si="27"/>
        <v>74.987936316513128</v>
      </c>
      <c r="AK69" s="5"/>
      <c r="AM69" s="76">
        <f t="shared" si="28"/>
        <v>28137.745800236793</v>
      </c>
      <c r="AN69" s="76"/>
      <c r="AP69" s="76">
        <f t="shared" si="29"/>
        <v>2.1528202637455252E-5</v>
      </c>
      <c r="AQ69" s="76"/>
      <c r="AS69" s="76">
        <f t="shared" si="30"/>
        <v>129.05332607478556</v>
      </c>
    </row>
    <row r="70" spans="1:45" x14ac:dyDescent="0.35">
      <c r="A70" s="75">
        <v>2017</v>
      </c>
      <c r="B70" s="1">
        <f t="shared" si="14"/>
        <v>33919.910709762531</v>
      </c>
      <c r="C70" s="85"/>
      <c r="D70" s="76">
        <f t="shared" si="17"/>
        <v>2670.9495550445777</v>
      </c>
      <c r="E70" s="76"/>
      <c r="F70" s="76"/>
      <c r="G70" s="76">
        <f t="shared" si="18"/>
        <v>5619.9784637865296</v>
      </c>
      <c r="H70" s="76"/>
      <c r="I70" s="76"/>
      <c r="J70" s="76">
        <f t="shared" si="19"/>
        <v>4667.1440286598299</v>
      </c>
      <c r="K70" s="76"/>
      <c r="L70" s="76"/>
      <c r="M70" s="76">
        <f t="shared" si="20"/>
        <v>20961.838662271592</v>
      </c>
      <c r="N70" s="5"/>
      <c r="O70" s="1">
        <f t="shared" si="15"/>
        <v>74.097914615964811</v>
      </c>
      <c r="P70" s="85"/>
      <c r="Q70" s="76">
        <f t="shared" si="21"/>
        <v>7.9475298004527462</v>
      </c>
      <c r="R70" s="76"/>
      <c r="S70" s="76"/>
      <c r="T70" s="76">
        <f t="shared" si="22"/>
        <v>31.150384815512066</v>
      </c>
      <c r="U70" s="76"/>
      <c r="V70" s="76"/>
      <c r="W70" s="76">
        <f t="shared" si="23"/>
        <v>35</v>
      </c>
      <c r="Y70" s="1">
        <f t="shared" si="16"/>
        <v>175.36009650838173</v>
      </c>
      <c r="Z70" s="85"/>
      <c r="AA70" s="76">
        <f t="shared" si="24"/>
        <v>16.478220937175632</v>
      </c>
      <c r="AB70" s="76"/>
      <c r="AC70" s="76"/>
      <c r="AD70" s="76">
        <f t="shared" si="25"/>
        <v>10.067743302398501</v>
      </c>
      <c r="AE70" s="76"/>
      <c r="AF70" s="76"/>
      <c r="AG70" s="76">
        <f t="shared" si="26"/>
        <v>59.487838281773463</v>
      </c>
      <c r="AH70" s="76"/>
      <c r="AI70" s="76"/>
      <c r="AJ70" s="76">
        <f t="shared" si="27"/>
        <v>89.32629398703412</v>
      </c>
      <c r="AK70" s="5"/>
      <c r="AM70" s="76">
        <f t="shared" si="28"/>
        <v>34069.149576473748</v>
      </c>
      <c r="AN70" s="76"/>
      <c r="AP70" s="76">
        <f t="shared" si="29"/>
        <v>8.6454702852734044E-5</v>
      </c>
      <c r="AQ70" s="76"/>
      <c r="AS70" s="76">
        <f t="shared" si="30"/>
        <v>139.61765886374582</v>
      </c>
    </row>
    <row r="71" spans="1:45" x14ac:dyDescent="0.35">
      <c r="A71" s="75">
        <v>2018</v>
      </c>
      <c r="B71" s="1">
        <f t="shared" si="14"/>
        <v>39495.636511250232</v>
      </c>
      <c r="C71" s="85"/>
      <c r="D71" s="76">
        <f t="shared" si="17"/>
        <v>2671.7843410077749</v>
      </c>
      <c r="E71" s="76"/>
      <c r="F71" s="76"/>
      <c r="G71" s="76">
        <f t="shared" si="18"/>
        <v>5710.8966328247952</v>
      </c>
      <c r="H71" s="76"/>
      <c r="I71" s="76"/>
      <c r="J71" s="76">
        <f t="shared" si="19"/>
        <v>9066.4651616955234</v>
      </c>
      <c r="K71" s="76"/>
      <c r="L71" s="76"/>
      <c r="M71" s="76">
        <f t="shared" si="20"/>
        <v>22046.49037572214</v>
      </c>
      <c r="N71" s="5"/>
      <c r="O71" s="1">
        <f t="shared" si="15"/>
        <v>85.780697660833127</v>
      </c>
      <c r="P71" s="85"/>
      <c r="Q71" s="76">
        <f t="shared" si="21"/>
        <v>7.947530509561922</v>
      </c>
      <c r="R71" s="76"/>
      <c r="S71" s="76"/>
      <c r="T71" s="76">
        <f t="shared" si="22"/>
        <v>31.184149942687899</v>
      </c>
      <c r="U71" s="76"/>
      <c r="V71" s="76"/>
      <c r="W71" s="76">
        <f t="shared" si="23"/>
        <v>46.649017208583302</v>
      </c>
      <c r="Y71" s="1">
        <f t="shared" si="16"/>
        <v>191.145239961925</v>
      </c>
      <c r="Z71" s="85"/>
      <c r="AA71" s="76">
        <f t="shared" si="24"/>
        <v>16.478221572195505</v>
      </c>
      <c r="AB71" s="76"/>
      <c r="AC71" s="76"/>
      <c r="AD71" s="76">
        <f t="shared" si="25"/>
        <v>10.067743302417631</v>
      </c>
      <c r="AE71" s="76"/>
      <c r="AF71" s="76"/>
      <c r="AG71" s="76">
        <f t="shared" si="26"/>
        <v>62.361154159976245</v>
      </c>
      <c r="AH71" s="76"/>
      <c r="AI71" s="76"/>
      <c r="AJ71" s="76">
        <f t="shared" si="27"/>
        <v>102.23812092733561</v>
      </c>
      <c r="AK71" s="5"/>
      <c r="AM71" s="76">
        <f t="shared" si="28"/>
        <v>40797.445708942178</v>
      </c>
      <c r="AN71" s="76"/>
      <c r="AP71" s="76">
        <f t="shared" si="29"/>
        <v>3.4719174760766691E-4</v>
      </c>
      <c r="AQ71" s="76"/>
      <c r="AS71" s="76">
        <f t="shared" si="30"/>
        <v>150.62567255549266</v>
      </c>
    </row>
    <row r="72" spans="1:45" x14ac:dyDescent="0.35">
      <c r="A72" s="75">
        <v>2019</v>
      </c>
      <c r="B72" s="1">
        <f t="shared" si="14"/>
        <v>47171.951600484608</v>
      </c>
      <c r="C72" s="85"/>
      <c r="D72" s="76">
        <f t="shared" si="17"/>
        <v>2672.369402801693</v>
      </c>
      <c r="E72" s="76"/>
      <c r="F72" s="76"/>
      <c r="G72" s="76">
        <f t="shared" si="18"/>
        <v>5775.8952213858238</v>
      </c>
      <c r="H72" s="76"/>
      <c r="I72" s="76"/>
      <c r="J72" s="76">
        <f t="shared" si="19"/>
        <v>16056.404528946066</v>
      </c>
      <c r="K72" s="76"/>
      <c r="L72" s="76"/>
      <c r="M72" s="76">
        <f t="shared" si="20"/>
        <v>22667.28244735103</v>
      </c>
      <c r="N72" s="5"/>
      <c r="O72" s="1">
        <f t="shared" si="15"/>
        <v>95.123329268773503</v>
      </c>
      <c r="P72" s="85"/>
      <c r="Q72" s="76">
        <f t="shared" si="21"/>
        <v>7.9475308900171768</v>
      </c>
      <c r="R72" s="76"/>
      <c r="S72" s="76"/>
      <c r="T72" s="76">
        <f t="shared" si="22"/>
        <v>31.201226092092327</v>
      </c>
      <c r="U72" s="76"/>
      <c r="V72" s="76"/>
      <c r="W72" s="76">
        <f t="shared" si="23"/>
        <v>55.974572286663999</v>
      </c>
      <c r="Y72" s="1">
        <f t="shared" si="16"/>
        <v>204.03360078461861</v>
      </c>
      <c r="Z72" s="85"/>
      <c r="AA72" s="76">
        <f t="shared" si="24"/>
        <v>16.478221909189408</v>
      </c>
      <c r="AB72" s="76"/>
      <c r="AC72" s="76"/>
      <c r="AD72" s="76">
        <f t="shared" si="25"/>
        <v>10.067743302419942</v>
      </c>
      <c r="AE72" s="76"/>
      <c r="AF72" s="76"/>
      <c r="AG72" s="76">
        <f t="shared" si="26"/>
        <v>64.544209183196259</v>
      </c>
      <c r="AH72" s="76"/>
      <c r="AI72" s="76"/>
      <c r="AJ72" s="76">
        <f t="shared" si="27"/>
        <v>112.943426389813</v>
      </c>
      <c r="AK72" s="5"/>
      <c r="AM72" s="76">
        <f t="shared" si="28"/>
        <v>48250.34528551712</v>
      </c>
      <c r="AN72" s="76"/>
      <c r="AP72" s="76">
        <f t="shared" si="29"/>
        <v>1.3942793356704897E-3</v>
      </c>
      <c r="AQ72" s="76"/>
      <c r="AS72" s="76">
        <f t="shared" si="30"/>
        <v>162.03397555176372</v>
      </c>
    </row>
    <row r="73" spans="1:45" x14ac:dyDescent="0.35">
      <c r="A73" s="75">
        <v>2020</v>
      </c>
      <c r="B73" s="1">
        <f t="shared" si="14"/>
        <v>56441.65727634808</v>
      </c>
      <c r="D73" s="76">
        <f t="shared" si="17"/>
        <v>2672.7793027064426</v>
      </c>
      <c r="E73" s="76"/>
      <c r="F73" s="76"/>
      <c r="G73" s="76">
        <f t="shared" si="18"/>
        <v>5821.8581145709431</v>
      </c>
      <c r="H73" s="76"/>
      <c r="I73" s="76"/>
      <c r="J73" s="76">
        <f t="shared" si="19"/>
        <v>24936.660180557836</v>
      </c>
      <c r="K73" s="76"/>
      <c r="L73" s="76"/>
      <c r="M73" s="76">
        <f t="shared" si="20"/>
        <v>23010.359678512865</v>
      </c>
      <c r="O73" s="1">
        <f t="shared" si="15"/>
        <v>101.3560365033477</v>
      </c>
      <c r="Q73" s="76">
        <f t="shared" si="21"/>
        <v>7.9475310941411763</v>
      </c>
      <c r="R73" s="76"/>
      <c r="S73" s="76"/>
      <c r="T73" s="76">
        <f t="shared" si="22"/>
        <v>31.209842508141499</v>
      </c>
      <c r="U73" s="76"/>
      <c r="V73" s="76"/>
      <c r="W73" s="76">
        <f t="shared" si="23"/>
        <v>62.19866290106502</v>
      </c>
      <c r="Y73" s="1">
        <f t="shared" si="16"/>
        <v>213.9034430383895</v>
      </c>
      <c r="AA73" s="76">
        <f t="shared" si="24"/>
        <v>16.478222088026161</v>
      </c>
      <c r="AB73" s="76"/>
      <c r="AC73" s="76"/>
      <c r="AD73" s="76">
        <f t="shared" si="25"/>
        <v>10.067743302420221</v>
      </c>
      <c r="AE73" s="76"/>
      <c r="AF73" s="76"/>
      <c r="AG73" s="76">
        <f t="shared" si="26"/>
        <v>66.162703118698062</v>
      </c>
      <c r="AH73" s="76"/>
      <c r="AI73" s="76"/>
      <c r="AJ73" s="76">
        <f t="shared" si="27"/>
        <v>121.19477452924505</v>
      </c>
      <c r="AM73" s="76">
        <f t="shared" si="28"/>
        <v>56289.906597071575</v>
      </c>
      <c r="AN73" s="76"/>
      <c r="AP73" s="76">
        <f t="shared" si="29"/>
        <v>5.5992349734879099E-3</v>
      </c>
      <c r="AQ73" s="76"/>
      <c r="AS73" s="76">
        <f t="shared" si="30"/>
        <v>173.79164254395931</v>
      </c>
    </row>
    <row r="74" spans="1:45" x14ac:dyDescent="0.35">
      <c r="A74" s="75">
        <v>2021</v>
      </c>
      <c r="B74" s="1">
        <f t="shared" si="14"/>
        <v>65220.245487543492</v>
      </c>
      <c r="D74" s="76">
        <f t="shared" si="17"/>
        <v>2673.0664093581377</v>
      </c>
      <c r="E74" s="76"/>
      <c r="F74" s="76"/>
      <c r="G74" s="76">
        <f t="shared" si="18"/>
        <v>5854.0963967807529</v>
      </c>
      <c r="H74" s="76"/>
      <c r="I74" s="76"/>
      <c r="J74" s="76">
        <f t="shared" si="19"/>
        <v>33496.771971680966</v>
      </c>
      <c r="K74" s="76"/>
      <c r="L74" s="76"/>
      <c r="M74" s="76">
        <f t="shared" si="20"/>
        <v>23196.310709723632</v>
      </c>
      <c r="O74" s="1">
        <f t="shared" si="15"/>
        <v>105.02644841330392</v>
      </c>
      <c r="Q74" s="76">
        <f t="shared" si="21"/>
        <v>7.9475312036589365</v>
      </c>
      <c r="R74" s="76"/>
      <c r="S74" s="76"/>
      <c r="T74" s="76">
        <f t="shared" si="22"/>
        <v>31.214184575640616</v>
      </c>
      <c r="U74" s="76"/>
      <c r="V74" s="76"/>
      <c r="W74" s="76">
        <f t="shared" si="23"/>
        <v>65.864732634004369</v>
      </c>
      <c r="Y74" s="1">
        <f t="shared" si="16"/>
        <v>221.06822677100479</v>
      </c>
      <c r="AA74" s="76">
        <f t="shared" si="24"/>
        <v>16.478222182931688</v>
      </c>
      <c r="AB74" s="76"/>
      <c r="AC74" s="76"/>
      <c r="AD74" s="76">
        <f t="shared" si="25"/>
        <v>10.067743302420254</v>
      </c>
      <c r="AE74" s="76"/>
      <c r="AF74" s="76"/>
      <c r="AG74" s="76">
        <f t="shared" si="26"/>
        <v>67.340471183625596</v>
      </c>
      <c r="AH74" s="76"/>
      <c r="AI74" s="76"/>
      <c r="AJ74" s="76">
        <f t="shared" si="27"/>
        <v>127.18179010202725</v>
      </c>
      <c r="AM74" s="76">
        <f t="shared" si="28"/>
        <v>64715.87646046115</v>
      </c>
      <c r="AN74" s="76"/>
      <c r="AP74" s="76">
        <f t="shared" si="29"/>
        <v>2.2485450519752703E-2</v>
      </c>
      <c r="AQ74" s="76"/>
      <c r="AS74" s="76">
        <f t="shared" si="30"/>
        <v>185.84106881789211</v>
      </c>
    </row>
    <row r="75" spans="1:45" x14ac:dyDescent="0.35">
      <c r="A75" s="75">
        <v>2022</v>
      </c>
      <c r="B75" s="1">
        <f t="shared" si="14"/>
        <v>71661.77463541193</v>
      </c>
      <c r="D75" s="76">
        <f t="shared" si="17"/>
        <v>2673.2674701475385</v>
      </c>
      <c r="E75" s="76"/>
      <c r="F75" s="76"/>
      <c r="G75" s="76">
        <f t="shared" si="18"/>
        <v>5876.5724648943587</v>
      </c>
      <c r="H75" s="76"/>
      <c r="I75" s="76"/>
      <c r="J75" s="76">
        <f t="shared" si="19"/>
        <v>39815.893275705312</v>
      </c>
      <c r="K75" s="76"/>
      <c r="L75" s="76"/>
      <c r="M75" s="76">
        <f t="shared" si="20"/>
        <v>23296.041424664723</v>
      </c>
      <c r="O75" s="1">
        <f t="shared" si="15"/>
        <v>107.03099218111586</v>
      </c>
      <c r="Q75" s="76">
        <f t="shared" si="21"/>
        <v>7.947531262418023</v>
      </c>
      <c r="R75" s="76"/>
      <c r="S75" s="76"/>
      <c r="T75" s="76">
        <f t="shared" si="22"/>
        <v>31.216371031469244</v>
      </c>
      <c r="U75" s="76"/>
      <c r="V75" s="76"/>
      <c r="W75" s="76">
        <f t="shared" si="23"/>
        <v>67.867089887228587</v>
      </c>
      <c r="Y75" s="1">
        <f t="shared" si="16"/>
        <v>226.05638127458639</v>
      </c>
      <c r="AA75" s="76">
        <f t="shared" si="24"/>
        <v>16.478222233296385</v>
      </c>
      <c r="AB75" s="76"/>
      <c r="AC75" s="76"/>
      <c r="AD75" s="76">
        <f t="shared" si="25"/>
        <v>10.06774330242026</v>
      </c>
      <c r="AE75" s="76"/>
      <c r="AF75" s="76"/>
      <c r="AG75" s="76">
        <f t="shared" si="26"/>
        <v>68.185663926018279</v>
      </c>
      <c r="AH75" s="76"/>
      <c r="AI75" s="76"/>
      <c r="AJ75" s="76">
        <f t="shared" si="27"/>
        <v>131.32475181285147</v>
      </c>
      <c r="AM75" s="76">
        <f t="shared" si="28"/>
        <v>73281.433975920809</v>
      </c>
      <c r="AN75" s="76"/>
      <c r="AP75" s="76">
        <f t="shared" si="29"/>
        <v>9.0292232515935211E-2</v>
      </c>
      <c r="AQ75" s="76"/>
      <c r="AS75" s="76">
        <f t="shared" si="30"/>
        <v>198.11911061464201</v>
      </c>
    </row>
    <row r="76" spans="1:45" x14ac:dyDescent="0.35">
      <c r="A76" s="75">
        <v>2023</v>
      </c>
      <c r="B76" s="1">
        <f t="shared" si="14"/>
        <v>75538.447946670756</v>
      </c>
      <c r="D76" s="76">
        <f t="shared" si="17"/>
        <v>2673.4082536521091</v>
      </c>
      <c r="E76" s="76"/>
      <c r="F76" s="76"/>
      <c r="G76" s="76">
        <f t="shared" si="18"/>
        <v>5892.1732369549254</v>
      </c>
      <c r="H76" s="76"/>
      <c r="I76" s="76"/>
      <c r="J76" s="76">
        <f t="shared" si="19"/>
        <v>43623.637648231263</v>
      </c>
      <c r="K76" s="76"/>
      <c r="L76" s="76"/>
      <c r="M76" s="76">
        <f t="shared" si="20"/>
        <v>23349.22880783246</v>
      </c>
      <c r="O76" s="1">
        <f t="shared" si="15"/>
        <v>108.0808387517955</v>
      </c>
      <c r="Q76" s="76">
        <f t="shared" si="21"/>
        <v>7.9475312939437792</v>
      </c>
      <c r="R76" s="76"/>
      <c r="S76" s="76"/>
      <c r="T76" s="76">
        <f t="shared" si="22"/>
        <v>31.217471550999029</v>
      </c>
      <c r="U76" s="76"/>
      <c r="V76" s="76"/>
      <c r="W76" s="76">
        <f t="shared" si="23"/>
        <v>68.915835906852692</v>
      </c>
      <c r="Y76" s="1">
        <f t="shared" si="16"/>
        <v>229.42331393146446</v>
      </c>
      <c r="AA76" s="76">
        <f t="shared" si="24"/>
        <v>16.478222260024047</v>
      </c>
      <c r="AB76" s="76"/>
      <c r="AC76" s="76"/>
      <c r="AD76" s="76">
        <f t="shared" si="25"/>
        <v>10.06774330242026</v>
      </c>
      <c r="AE76" s="76"/>
      <c r="AF76" s="76"/>
      <c r="AG76" s="76">
        <f t="shared" si="26"/>
        <v>68.78599409460891</v>
      </c>
      <c r="AH76" s="76"/>
      <c r="AI76" s="76"/>
      <c r="AJ76" s="76">
        <f t="shared" si="27"/>
        <v>134.09135427441126</v>
      </c>
      <c r="AM76" s="76">
        <f t="shared" si="28"/>
        <v>81719.79596046549</v>
      </c>
      <c r="AN76" s="76"/>
      <c r="AP76" s="76">
        <f t="shared" si="29"/>
        <v>0.36249532163338927</v>
      </c>
      <c r="AQ76" s="76"/>
      <c r="AS76" s="76">
        <f t="shared" si="30"/>
        <v>210.55846501014253</v>
      </c>
    </row>
    <row r="77" spans="1:45" x14ac:dyDescent="0.35">
      <c r="A77" s="75">
        <v>2024</v>
      </c>
      <c r="B77" s="1">
        <f t="shared" si="14"/>
        <v>77598.876708575321</v>
      </c>
      <c r="D77" s="76">
        <f t="shared" si="17"/>
        <v>2673.5068208188081</v>
      </c>
      <c r="E77" s="76"/>
      <c r="F77" s="76"/>
      <c r="G77" s="76">
        <f t="shared" si="18"/>
        <v>5902.9667992009963</v>
      </c>
      <c r="H77" s="76"/>
      <c r="I77" s="76"/>
      <c r="J77" s="76">
        <f t="shared" si="19"/>
        <v>45644.893925002703</v>
      </c>
      <c r="K77" s="76"/>
      <c r="L77" s="76"/>
      <c r="M77" s="76">
        <f t="shared" si="20"/>
        <v>23377.509163552819</v>
      </c>
      <c r="O77" s="1">
        <f t="shared" si="15"/>
        <v>108.61862870620863</v>
      </c>
      <c r="Q77" s="76">
        <f t="shared" si="21"/>
        <v>7.9475313108581567</v>
      </c>
      <c r="R77" s="76"/>
      <c r="S77" s="76"/>
      <c r="T77" s="76">
        <f t="shared" si="22"/>
        <v>31.218025343920925</v>
      </c>
      <c r="U77" s="76"/>
      <c r="V77" s="76"/>
      <c r="W77" s="76">
        <f t="shared" si="23"/>
        <v>69.453072051429544</v>
      </c>
      <c r="Y77" s="1">
        <f t="shared" si="16"/>
        <v>231.64682561516932</v>
      </c>
      <c r="AA77" s="76">
        <f t="shared" si="24"/>
        <v>16.478222274207948</v>
      </c>
      <c r="AB77" s="76"/>
      <c r="AC77" s="76"/>
      <c r="AD77" s="76">
        <f t="shared" si="25"/>
        <v>10.06774330242026</v>
      </c>
      <c r="AE77" s="76"/>
      <c r="AF77" s="76"/>
      <c r="AG77" s="76">
        <f t="shared" si="26"/>
        <v>69.209217466758119</v>
      </c>
      <c r="AH77" s="76"/>
      <c r="AI77" s="76"/>
      <c r="AJ77" s="76">
        <f t="shared" si="27"/>
        <v>135.891642571783</v>
      </c>
      <c r="AM77" s="76">
        <f t="shared" si="28"/>
        <v>89776.166208880284</v>
      </c>
      <c r="AN77" s="76"/>
      <c r="AP77" s="76">
        <f t="shared" si="29"/>
        <v>1.4540050518978092</v>
      </c>
      <c r="AQ77" s="76"/>
      <c r="AS77" s="76">
        <f t="shared" si="30"/>
        <v>223.08922427240043</v>
      </c>
    </row>
    <row r="78" spans="1:45" x14ac:dyDescent="0.35">
      <c r="A78" s="75">
        <v>2025</v>
      </c>
      <c r="B78" s="1">
        <f t="shared" si="14"/>
        <v>78622.777222151868</v>
      </c>
      <c r="D78" s="76">
        <f t="shared" si="17"/>
        <v>2673.575825814853</v>
      </c>
      <c r="E78" s="76"/>
      <c r="F78" s="76"/>
      <c r="G78" s="76">
        <f t="shared" si="18"/>
        <v>5910.4168125983815</v>
      </c>
      <c r="H78" s="76"/>
      <c r="I78" s="76"/>
      <c r="J78" s="76">
        <f t="shared" si="19"/>
        <v>46646.262321177244</v>
      </c>
      <c r="K78" s="76"/>
      <c r="L78" s="76"/>
      <c r="M78" s="76">
        <f t="shared" si="20"/>
        <v>23392.522262561386</v>
      </c>
      <c r="O78" s="1">
        <f t="shared" si="15"/>
        <v>108.89098842677038</v>
      </c>
      <c r="Q78" s="76">
        <f t="shared" si="21"/>
        <v>7.9475313199331534</v>
      </c>
      <c r="R78" s="76"/>
      <c r="S78" s="76"/>
      <c r="T78" s="76">
        <f t="shared" si="22"/>
        <v>31.218303978756012</v>
      </c>
      <c r="U78" s="76"/>
      <c r="V78" s="76"/>
      <c r="W78" s="76">
        <f t="shared" si="23"/>
        <v>69.725153128081217</v>
      </c>
      <c r="Y78" s="1">
        <f t="shared" si="16"/>
        <v>233.09375085126419</v>
      </c>
      <c r="AA78" s="76">
        <f t="shared" si="24"/>
        <v>16.478222281735093</v>
      </c>
      <c r="AB78" s="76"/>
      <c r="AC78" s="76"/>
      <c r="AD78" s="76">
        <f t="shared" si="25"/>
        <v>10.06774330242026</v>
      </c>
      <c r="AE78" s="76"/>
      <c r="AF78" s="76"/>
      <c r="AG78" s="76">
        <f t="shared" si="26"/>
        <v>69.505968594779176</v>
      </c>
      <c r="AH78" s="76"/>
      <c r="AI78" s="76"/>
      <c r="AJ78" s="76">
        <f t="shared" si="27"/>
        <v>137.04181667232967</v>
      </c>
      <c r="AM78" s="76">
        <f t="shared" si="28"/>
        <v>97237.275653240416</v>
      </c>
      <c r="AN78" s="76"/>
      <c r="AP78" s="76">
        <f t="shared" si="29"/>
        <v>5.8112810845236709</v>
      </c>
      <c r="AQ78" s="76"/>
      <c r="AS78" s="76">
        <f t="shared" si="30"/>
        <v>235.64052639889366</v>
      </c>
    </row>
    <row r="79" spans="1:45" x14ac:dyDescent="0.35">
      <c r="A79" s="75">
        <v>2026</v>
      </c>
      <c r="B79" s="1">
        <f t="shared" si="14"/>
        <v>79115.119606185341</v>
      </c>
      <c r="D79" s="76">
        <f t="shared" si="17"/>
        <v>2673.6241322643086</v>
      </c>
      <c r="E79" s="76"/>
      <c r="F79" s="76"/>
      <c r="G79" s="76">
        <f t="shared" si="18"/>
        <v>5915.5501783759764</v>
      </c>
      <c r="H79" s="76"/>
      <c r="I79" s="76"/>
      <c r="J79" s="76">
        <f t="shared" si="19"/>
        <v>47125.459780914272</v>
      </c>
      <c r="K79" s="76"/>
      <c r="L79" s="76"/>
      <c r="M79" s="76">
        <f t="shared" si="20"/>
        <v>23400.485514630785</v>
      </c>
      <c r="O79" s="1">
        <f t="shared" si="15"/>
        <v>109.02812574919997</v>
      </c>
      <c r="Q79" s="76">
        <f t="shared" si="21"/>
        <v>7.9475313248021218</v>
      </c>
      <c r="R79" s="76"/>
      <c r="S79" s="76"/>
      <c r="T79" s="76">
        <f t="shared" si="22"/>
        <v>31.218444159401084</v>
      </c>
      <c r="U79" s="76"/>
      <c r="V79" s="76"/>
      <c r="W79" s="76">
        <f t="shared" si="23"/>
        <v>69.862150264996771</v>
      </c>
      <c r="Y79" s="1">
        <f t="shared" si="16"/>
        <v>234.0264938990905</v>
      </c>
      <c r="AA79" s="76">
        <f t="shared" si="24"/>
        <v>16.478222285729618</v>
      </c>
      <c r="AB79" s="76"/>
      <c r="AC79" s="76"/>
      <c r="AD79" s="76">
        <f t="shared" si="25"/>
        <v>10.06774330242026</v>
      </c>
      <c r="AE79" s="76"/>
      <c r="AF79" s="76"/>
      <c r="AG79" s="76">
        <f t="shared" si="26"/>
        <v>69.71322982041859</v>
      </c>
      <c r="AH79" s="76"/>
      <c r="AI79" s="76"/>
      <c r="AJ79" s="76">
        <f t="shared" si="27"/>
        <v>137.76729849052202</v>
      </c>
      <c r="AM79" s="76">
        <f t="shared" si="28"/>
        <v>103951.58321820346</v>
      </c>
      <c r="AN79" s="76"/>
      <c r="AP79" s="76">
        <f t="shared" si="29"/>
        <v>22.896308324592894</v>
      </c>
      <c r="AQ79" s="76"/>
      <c r="AS79" s="76">
        <f t="shared" si="30"/>
        <v>248.14221711558869</v>
      </c>
    </row>
    <row r="80" spans="1:45" x14ac:dyDescent="0.35">
      <c r="A80" s="75">
        <v>2027</v>
      </c>
      <c r="B80" s="1">
        <f t="shared" si="14"/>
        <v>79348.434291837359</v>
      </c>
      <c r="D80" s="76">
        <f t="shared" si="17"/>
        <v>2673.6579474913756</v>
      </c>
      <c r="E80" s="76"/>
      <c r="F80" s="76"/>
      <c r="G80" s="76">
        <f t="shared" si="18"/>
        <v>5919.0828600837531</v>
      </c>
      <c r="H80" s="76"/>
      <c r="I80" s="76"/>
      <c r="J80" s="76">
        <f t="shared" si="19"/>
        <v>47350.985976513555</v>
      </c>
      <c r="K80" s="76"/>
      <c r="L80" s="76"/>
      <c r="M80" s="76">
        <f t="shared" si="20"/>
        <v>23404.707507748666</v>
      </c>
      <c r="O80" s="1">
        <f t="shared" si="15"/>
        <v>109.09697497535998</v>
      </c>
      <c r="Q80" s="76">
        <f t="shared" si="21"/>
        <v>7.9475313274144481</v>
      </c>
      <c r="R80" s="76"/>
      <c r="S80" s="76"/>
      <c r="T80" s="76">
        <f t="shared" si="22"/>
        <v>31.218514680716478</v>
      </c>
      <c r="U80" s="76"/>
      <c r="V80" s="76"/>
      <c r="W80" s="76">
        <f t="shared" si="23"/>
        <v>69.930928967229065</v>
      </c>
      <c r="Y80" s="1">
        <f t="shared" si="16"/>
        <v>234.62443536791272</v>
      </c>
      <c r="AA80" s="76">
        <f t="shared" si="24"/>
        <v>16.478222287849444</v>
      </c>
      <c r="AB80" s="76"/>
      <c r="AC80" s="76"/>
      <c r="AD80" s="76">
        <f t="shared" si="25"/>
        <v>10.06774330242026</v>
      </c>
      <c r="AE80" s="76"/>
      <c r="AF80" s="76"/>
      <c r="AG80" s="76">
        <f t="shared" si="26"/>
        <v>69.85758306837802</v>
      </c>
      <c r="AH80" s="76"/>
      <c r="AI80" s="76"/>
      <c r="AJ80" s="76">
        <f t="shared" si="27"/>
        <v>138.22088670926502</v>
      </c>
      <c r="AM80" s="76">
        <f t="shared" si="28"/>
        <v>109836.66903162898</v>
      </c>
      <c r="AN80" s="76"/>
      <c r="AP80" s="76">
        <f t="shared" si="29"/>
        <v>85.307092101040951</v>
      </c>
      <c r="AQ80" s="76"/>
      <c r="AS80" s="76">
        <f t="shared" si="30"/>
        <v>260.52643970948702</v>
      </c>
    </row>
    <row r="81" spans="1:45" x14ac:dyDescent="0.35">
      <c r="A81" s="75">
        <v>2028</v>
      </c>
      <c r="B81" s="1">
        <f t="shared" si="14"/>
        <v>79458.435438746164</v>
      </c>
      <c r="D81" s="76">
        <f t="shared" si="17"/>
        <v>2673.681617952825</v>
      </c>
      <c r="E81" s="76"/>
      <c r="F81" s="76"/>
      <c r="G81" s="76">
        <f t="shared" si="18"/>
        <v>5921.5117779679695</v>
      </c>
      <c r="H81" s="76"/>
      <c r="I81" s="76"/>
      <c r="J81" s="76">
        <f t="shared" si="19"/>
        <v>47456.296625037387</v>
      </c>
      <c r="K81" s="76"/>
      <c r="L81" s="76"/>
      <c r="M81" s="76">
        <f t="shared" si="20"/>
        <v>23406.945417787985</v>
      </c>
      <c r="O81" s="1">
        <f t="shared" si="15"/>
        <v>109.1314897235988</v>
      </c>
      <c r="Q81" s="76">
        <f t="shared" si="21"/>
        <v>7.9475313288160283</v>
      </c>
      <c r="R81" s="76"/>
      <c r="S81" s="76"/>
      <c r="T81" s="76">
        <f t="shared" si="22"/>
        <v>31.218550157244639</v>
      </c>
      <c r="U81" s="76"/>
      <c r="V81" s="76"/>
      <c r="W81" s="76">
        <f t="shared" si="23"/>
        <v>69.965408237538142</v>
      </c>
      <c r="Y81" s="1">
        <f t="shared" si="16"/>
        <v>235.00666561963101</v>
      </c>
      <c r="AA81" s="76">
        <f t="shared" si="24"/>
        <v>16.478222288974397</v>
      </c>
      <c r="AB81" s="76"/>
      <c r="AC81" s="76"/>
      <c r="AD81" s="76">
        <f t="shared" si="25"/>
        <v>10.06774330242026</v>
      </c>
      <c r="AE81" s="76"/>
      <c r="AF81" s="76"/>
      <c r="AG81" s="76">
        <f t="shared" si="26"/>
        <v>69.95792085864359</v>
      </c>
      <c r="AH81" s="76"/>
      <c r="AI81" s="76"/>
      <c r="AJ81" s="76">
        <f t="shared" si="27"/>
        <v>138.50277916959277</v>
      </c>
      <c r="AM81" s="76">
        <f t="shared" si="28"/>
        <v>114874.59030011408</v>
      </c>
      <c r="AN81" s="76"/>
      <c r="AP81" s="76">
        <f t="shared" si="29"/>
        <v>259.93965630924498</v>
      </c>
      <c r="AQ81" s="76"/>
      <c r="AS81" s="76">
        <f t="shared" si="30"/>
        <v>272.72907733065898</v>
      </c>
    </row>
    <row r="82" spans="1:45" x14ac:dyDescent="0.35">
      <c r="A82" s="75">
        <v>2029</v>
      </c>
      <c r="B82" s="1">
        <f t="shared" si="14"/>
        <v>79510.30293523494</v>
      </c>
      <c r="D82" s="76">
        <f t="shared" si="17"/>
        <v>2673.6981867796767</v>
      </c>
      <c r="E82" s="76"/>
      <c r="F82" s="76"/>
      <c r="G82" s="76">
        <f t="shared" si="18"/>
        <v>5923.1806978296336</v>
      </c>
      <c r="H82" s="76"/>
      <c r="I82" s="76"/>
      <c r="J82" s="76">
        <f t="shared" si="19"/>
        <v>47505.292553062056</v>
      </c>
      <c r="K82" s="76"/>
      <c r="L82" s="76"/>
      <c r="M82" s="76">
        <f t="shared" si="20"/>
        <v>23408.131497563583</v>
      </c>
      <c r="O82" s="1">
        <f t="shared" si="15"/>
        <v>109.14877954611181</v>
      </c>
      <c r="Q82" s="76">
        <f t="shared" si="21"/>
        <v>7.9475313295680117</v>
      </c>
      <c r="R82" s="76"/>
      <c r="S82" s="76"/>
      <c r="T82" s="76">
        <f t="shared" si="22"/>
        <v>31.218568003830256</v>
      </c>
      <c r="U82" s="76"/>
      <c r="V82" s="76"/>
      <c r="W82" s="76">
        <f t="shared" si="23"/>
        <v>69.982680212713547</v>
      </c>
      <c r="Y82" s="1">
        <f t="shared" si="16"/>
        <v>235.25078332865618</v>
      </c>
      <c r="AA82" s="76">
        <f t="shared" si="24"/>
        <v>16.478222289571391</v>
      </c>
      <c r="AB82" s="76"/>
      <c r="AC82" s="76"/>
      <c r="AD82" s="76">
        <f t="shared" si="25"/>
        <v>10.06774330242026</v>
      </c>
      <c r="AE82" s="76"/>
      <c r="AF82" s="76"/>
      <c r="AG82" s="76">
        <f t="shared" si="26"/>
        <v>70.027564452994312</v>
      </c>
      <c r="AH82" s="76"/>
      <c r="AI82" s="76"/>
      <c r="AJ82" s="76">
        <f t="shared" si="27"/>
        <v>138.67725328367021</v>
      </c>
      <c r="AM82" s="76">
        <f t="shared" si="28"/>
        <v>119099.01781816105</v>
      </c>
      <c r="AN82" s="76"/>
      <c r="AP82" s="76">
        <f t="shared" si="29"/>
        <v>468.55685048834414</v>
      </c>
      <c r="AQ82" s="76"/>
      <c r="AS82" s="76">
        <f t="shared" si="30"/>
        <v>284.6909865747399</v>
      </c>
    </row>
    <row r="83" spans="1:45" x14ac:dyDescent="0.35">
      <c r="A83" s="75">
        <v>2030</v>
      </c>
      <c r="B83" s="1">
        <f t="shared" si="14"/>
        <v>79534.846097721689</v>
      </c>
      <c r="D83" s="76">
        <f t="shared" si="17"/>
        <v>2673.7097844271775</v>
      </c>
      <c r="E83" s="76"/>
      <c r="F83" s="76"/>
      <c r="G83" s="76">
        <f t="shared" si="18"/>
        <v>5924.3268733391715</v>
      </c>
      <c r="H83" s="76"/>
      <c r="I83" s="76"/>
      <c r="J83" s="76">
        <f t="shared" si="19"/>
        <v>47528.049367886182</v>
      </c>
      <c r="K83" s="76"/>
      <c r="L83" s="76"/>
      <c r="M83" s="76">
        <f t="shared" si="20"/>
        <v>23408.760072069155</v>
      </c>
      <c r="O83" s="1">
        <f t="shared" si="15"/>
        <v>109.15743751709093</v>
      </c>
      <c r="Q83" s="76">
        <f t="shared" si="21"/>
        <v>7.9475313299714703</v>
      </c>
      <c r="R83" s="76"/>
      <c r="S83" s="76"/>
      <c r="T83" s="76">
        <f t="shared" si="22"/>
        <v>31.218576981535353</v>
      </c>
      <c r="U83" s="76"/>
      <c r="V83" s="76"/>
      <c r="W83" s="76">
        <f t="shared" si="23"/>
        <v>69.991329205584108</v>
      </c>
      <c r="Y83" s="1">
        <f t="shared" si="16"/>
        <v>235.40676397107592</v>
      </c>
      <c r="AA83" s="76">
        <f t="shared" si="24"/>
        <v>16.478222289888205</v>
      </c>
      <c r="AB83" s="76"/>
      <c r="AC83" s="76"/>
      <c r="AD83" s="76">
        <f t="shared" si="25"/>
        <v>10.06774330242026</v>
      </c>
      <c r="AE83" s="76"/>
      <c r="AF83" s="76"/>
      <c r="AG83" s="76">
        <f t="shared" si="26"/>
        <v>70.075854208053272</v>
      </c>
      <c r="AH83" s="76"/>
      <c r="AI83" s="76"/>
      <c r="AJ83" s="76">
        <f t="shared" si="27"/>
        <v>138.78494417071417</v>
      </c>
      <c r="AM83" s="76">
        <f t="shared" si="28"/>
        <v>122578.92861920681</v>
      </c>
      <c r="AN83" s="76"/>
      <c r="AP83" s="76">
        <f t="shared" si="29"/>
        <v>504.6733974739895</v>
      </c>
      <c r="AQ83" s="76"/>
      <c r="AS83" s="76">
        <f t="shared" si="30"/>
        <v>296.35897931034924</v>
      </c>
    </row>
    <row r="84" spans="1:45" x14ac:dyDescent="0.35">
      <c r="A84" s="75">
        <v>2031</v>
      </c>
      <c r="B84" s="1">
        <f t="shared" si="14"/>
        <v>79546.535638475674</v>
      </c>
      <c r="D84" s="76">
        <f t="shared" si="17"/>
        <v>2673.7179023139574</v>
      </c>
      <c r="E84" s="76"/>
      <c r="F84" s="76"/>
      <c r="G84" s="76">
        <f t="shared" si="18"/>
        <v>5925.11376841727</v>
      </c>
      <c r="H84" s="76"/>
      <c r="I84" s="76"/>
      <c r="J84" s="76">
        <f t="shared" si="19"/>
        <v>47538.610788010243</v>
      </c>
      <c r="K84" s="76"/>
      <c r="L84" s="76"/>
      <c r="M84" s="76">
        <f t="shared" si="20"/>
        <v>23409.093179734213</v>
      </c>
      <c r="O84" s="1">
        <f t="shared" si="15"/>
        <v>109.16177224135373</v>
      </c>
      <c r="Q84" s="76">
        <f t="shared" si="21"/>
        <v>7.9475313301879362</v>
      </c>
      <c r="R84" s="76"/>
      <c r="S84" s="76"/>
      <c r="T84" s="76">
        <f t="shared" si="22"/>
        <v>31.218581497737084</v>
      </c>
      <c r="U84" s="76"/>
      <c r="V84" s="76"/>
      <c r="W84" s="76">
        <f t="shared" si="23"/>
        <v>69.995659413428712</v>
      </c>
      <c r="Y84" s="1">
        <f t="shared" si="16"/>
        <v>235.50656951199679</v>
      </c>
      <c r="AA84" s="76">
        <f t="shared" si="24"/>
        <v>16.478222290056333</v>
      </c>
      <c r="AB84" s="76"/>
      <c r="AC84" s="76"/>
      <c r="AD84" s="76">
        <f t="shared" si="25"/>
        <v>10.06774330242026</v>
      </c>
      <c r="AE84" s="76"/>
      <c r="AF84" s="76"/>
      <c r="AG84" s="76">
        <f t="shared" si="26"/>
        <v>70.109313254388553</v>
      </c>
      <c r="AH84" s="76"/>
      <c r="AI84" s="76"/>
      <c r="AJ84" s="76">
        <f t="shared" si="27"/>
        <v>138.85129066513164</v>
      </c>
      <c r="AM84" s="76">
        <f t="shared" si="28"/>
        <v>125402.83658884518</v>
      </c>
      <c r="AN84" s="76"/>
      <c r="AP84" s="76">
        <f t="shared" si="29"/>
        <v>504.85666589951171</v>
      </c>
      <c r="AQ84" s="76"/>
      <c r="AS84" s="76">
        <f t="shared" si="30"/>
        <v>307.68652959937037</v>
      </c>
    </row>
    <row r="85" spans="1:45" x14ac:dyDescent="0.35">
      <c r="A85" s="75">
        <v>2032</v>
      </c>
      <c r="B85" s="1">
        <f t="shared" si="14"/>
        <v>79552.157714860776</v>
      </c>
      <c r="D85" s="76">
        <f t="shared" si="17"/>
        <v>2673.7235844595743</v>
      </c>
      <c r="E85" s="76"/>
      <c r="F85" s="76"/>
      <c r="G85" s="76">
        <f t="shared" si="18"/>
        <v>5925.6538681593593</v>
      </c>
      <c r="H85" s="76"/>
      <c r="I85" s="76"/>
      <c r="J85" s="76">
        <f t="shared" si="19"/>
        <v>47543.510558176771</v>
      </c>
      <c r="K85" s="76"/>
      <c r="L85" s="76"/>
      <c r="M85" s="76">
        <f t="shared" si="20"/>
        <v>23409.269704065071</v>
      </c>
      <c r="O85" s="1">
        <f t="shared" si="15"/>
        <v>109.16394227595367</v>
      </c>
      <c r="Q85" s="76">
        <f t="shared" si="21"/>
        <v>7.9475313303040753</v>
      </c>
      <c r="R85" s="76"/>
      <c r="S85" s="76"/>
      <c r="T85" s="76">
        <f t="shared" si="22"/>
        <v>31.218583769589252</v>
      </c>
      <c r="U85" s="76"/>
      <c r="V85" s="76"/>
      <c r="W85" s="76">
        <f t="shared" si="23"/>
        <v>69.997827176060355</v>
      </c>
      <c r="Y85" s="1">
        <f t="shared" si="16"/>
        <v>235.5705643879657</v>
      </c>
      <c r="AA85" s="76">
        <f t="shared" si="24"/>
        <v>16.478222290145553</v>
      </c>
      <c r="AB85" s="76"/>
      <c r="AC85" s="76"/>
      <c r="AD85" s="76">
        <f t="shared" si="25"/>
        <v>10.06774330242026</v>
      </c>
      <c r="AE85" s="76"/>
      <c r="AF85" s="76"/>
      <c r="AG85" s="76">
        <f t="shared" si="26"/>
        <v>70.132484416797695</v>
      </c>
      <c r="AH85" s="76"/>
      <c r="AI85" s="76"/>
      <c r="AJ85" s="76">
        <f t="shared" si="27"/>
        <v>138.8921143786022</v>
      </c>
      <c r="AM85" s="76">
        <f t="shared" si="28"/>
        <v>127665.94671321007</v>
      </c>
      <c r="AN85" s="76"/>
      <c r="AP85" s="76">
        <f t="shared" si="29"/>
        <v>504.85667684873027</v>
      </c>
      <c r="AQ85" s="76"/>
      <c r="AS85" s="76">
        <f t="shared" si="30"/>
        <v>318.63420197706353</v>
      </c>
    </row>
    <row r="86" spans="1:45" x14ac:dyDescent="0.35">
      <c r="A86" s="75">
        <v>2033</v>
      </c>
      <c r="B86" s="1">
        <f t="shared" si="14"/>
        <v>79554.898651767639</v>
      </c>
      <c r="D86" s="76">
        <f t="shared" si="17"/>
        <v>2673.7275616739416</v>
      </c>
      <c r="E86" s="76"/>
      <c r="F86" s="76"/>
      <c r="G86" s="76">
        <f t="shared" si="18"/>
        <v>5926.024508361369</v>
      </c>
      <c r="H86" s="76"/>
      <c r="I86" s="76"/>
      <c r="J86" s="76">
        <f t="shared" si="19"/>
        <v>47545.783332718063</v>
      </c>
      <c r="K86" s="76"/>
      <c r="L86" s="76"/>
      <c r="M86" s="76">
        <f t="shared" si="20"/>
        <v>23409.363249014266</v>
      </c>
      <c r="O86" s="1">
        <f t="shared" si="15"/>
        <v>109.16502858084787</v>
      </c>
      <c r="Q86" s="76">
        <f t="shared" si="21"/>
        <v>7.9475313303663873</v>
      </c>
      <c r="R86" s="76"/>
      <c r="S86" s="76"/>
      <c r="T86" s="76">
        <f t="shared" si="22"/>
        <v>31.218584912430959</v>
      </c>
      <c r="U86" s="76"/>
      <c r="V86" s="76"/>
      <c r="W86" s="76">
        <f t="shared" si="23"/>
        <v>69.99891233805053</v>
      </c>
      <c r="Y86" s="1">
        <f t="shared" si="16"/>
        <v>235.61170316867643</v>
      </c>
      <c r="AA86" s="76">
        <f t="shared" si="24"/>
        <v>16.478222290192903</v>
      </c>
      <c r="AB86" s="76"/>
      <c r="AC86" s="76"/>
      <c r="AD86" s="76">
        <f t="shared" si="25"/>
        <v>10.06774330242026</v>
      </c>
      <c r="AE86" s="76"/>
      <c r="AF86" s="76"/>
      <c r="AG86" s="76">
        <f t="shared" si="26"/>
        <v>70.148525090291002</v>
      </c>
      <c r="AH86" s="76"/>
      <c r="AI86" s="76"/>
      <c r="AJ86" s="76">
        <f t="shared" si="27"/>
        <v>138.91721248577227</v>
      </c>
      <c r="AM86" s="76">
        <f t="shared" si="28"/>
        <v>129461.07453667387</v>
      </c>
      <c r="AN86" s="76"/>
      <c r="AP86" s="76">
        <f t="shared" si="29"/>
        <v>504.85667684877149</v>
      </c>
      <c r="AQ86" s="76"/>
      <c r="AS86" s="76">
        <f t="shared" si="30"/>
        <v>329.16981448274339</v>
      </c>
    </row>
    <row r="87" spans="1:45" x14ac:dyDescent="0.35">
      <c r="A87" s="75">
        <v>2034</v>
      </c>
      <c r="B87" s="1">
        <f t="shared" si="14"/>
        <v>79556.259476018851</v>
      </c>
      <c r="D87" s="76">
        <f t="shared" si="17"/>
        <v>2673.7303455098718</v>
      </c>
      <c r="E87" s="76"/>
      <c r="F87" s="76"/>
      <c r="G87" s="76">
        <f t="shared" si="18"/>
        <v>5926.2788246635319</v>
      </c>
      <c r="H87" s="76"/>
      <c r="I87" s="76"/>
      <c r="J87" s="76">
        <f t="shared" si="19"/>
        <v>47546.837485120333</v>
      </c>
      <c r="K87" s="76"/>
      <c r="L87" s="76"/>
      <c r="M87" s="76">
        <f t="shared" si="20"/>
        <v>23409.412820725112</v>
      </c>
      <c r="O87" s="1">
        <f t="shared" si="15"/>
        <v>109.16557236526171</v>
      </c>
      <c r="Q87" s="76">
        <f t="shared" si="21"/>
        <v>7.9475313303998192</v>
      </c>
      <c r="R87" s="76"/>
      <c r="S87" s="76"/>
      <c r="T87" s="76">
        <f t="shared" si="22"/>
        <v>31.218585487330124</v>
      </c>
      <c r="U87" s="76"/>
      <c r="V87" s="76"/>
      <c r="W87" s="76">
        <f t="shared" si="23"/>
        <v>69.999455547531767</v>
      </c>
      <c r="Y87" s="1">
        <f t="shared" si="16"/>
        <v>235.63822611921407</v>
      </c>
      <c r="AA87" s="76">
        <f t="shared" si="24"/>
        <v>16.478222290218032</v>
      </c>
      <c r="AB87" s="76"/>
      <c r="AC87" s="76"/>
      <c r="AD87" s="76">
        <f t="shared" si="25"/>
        <v>10.06774330242026</v>
      </c>
      <c r="AE87" s="76"/>
      <c r="AF87" s="76"/>
      <c r="AG87" s="76">
        <f t="shared" si="26"/>
        <v>70.159626650425466</v>
      </c>
      <c r="AH87" s="76"/>
      <c r="AI87" s="76"/>
      <c r="AJ87" s="76">
        <f t="shared" si="27"/>
        <v>138.93263387615031</v>
      </c>
      <c r="AM87" s="76">
        <f t="shared" si="28"/>
        <v>130873.11480425925</v>
      </c>
      <c r="AN87" s="76"/>
      <c r="AP87" s="76">
        <f t="shared" si="29"/>
        <v>504.85667684877149</v>
      </c>
      <c r="AQ87" s="76"/>
      <c r="AS87" s="76">
        <f t="shared" si="30"/>
        <v>339.26836339153886</v>
      </c>
    </row>
    <row r="88" spans="1:45" x14ac:dyDescent="0.35">
      <c r="A88" s="75">
        <v>2035</v>
      </c>
      <c r="B88" s="1">
        <f t="shared" si="14"/>
        <v>79556.951094123448</v>
      </c>
      <c r="D88" s="76">
        <f t="shared" si="17"/>
        <v>2673.7322940385425</v>
      </c>
      <c r="E88" s="76"/>
      <c r="F88" s="76"/>
      <c r="G88" s="76">
        <f t="shared" si="18"/>
        <v>5926.4533083049237</v>
      </c>
      <c r="H88" s="76"/>
      <c r="I88" s="76"/>
      <c r="J88" s="76">
        <f t="shared" si="19"/>
        <v>47547.326401887454</v>
      </c>
      <c r="K88" s="76"/>
      <c r="L88" s="76"/>
      <c r="M88" s="76">
        <f t="shared" si="20"/>
        <v>23409.439089892519</v>
      </c>
      <c r="O88" s="1">
        <f t="shared" si="15"/>
        <v>109.16584457066732</v>
      </c>
      <c r="Q88" s="76">
        <f t="shared" si="21"/>
        <v>7.9475313304177568</v>
      </c>
      <c r="R88" s="76"/>
      <c r="S88" s="76"/>
      <c r="T88" s="76">
        <f t="shared" si="22"/>
        <v>31.218585776529288</v>
      </c>
      <c r="U88" s="76"/>
      <c r="V88" s="76"/>
      <c r="W88" s="76">
        <f t="shared" si="23"/>
        <v>69.999727463720276</v>
      </c>
      <c r="Y88" s="1">
        <f t="shared" si="16"/>
        <v>235.65537993753043</v>
      </c>
      <c r="AA88" s="76">
        <f t="shared" si="24"/>
        <v>16.478222290231365</v>
      </c>
      <c r="AB88" s="76"/>
      <c r="AC88" s="76"/>
      <c r="AD88" s="76">
        <f t="shared" si="25"/>
        <v>10.06774330242026</v>
      </c>
      <c r="AE88" s="76"/>
      <c r="AF88" s="76"/>
      <c r="AG88" s="76">
        <f t="shared" si="26"/>
        <v>70.167308483719495</v>
      </c>
      <c r="AH88" s="76"/>
      <c r="AI88" s="76"/>
      <c r="AJ88" s="76">
        <f t="shared" si="27"/>
        <v>138.94210586115929</v>
      </c>
      <c r="AM88" s="76">
        <f t="shared" si="28"/>
        <v>131976.32622323863</v>
      </c>
      <c r="AN88" s="76"/>
      <c r="AP88" s="76">
        <f t="shared" si="29"/>
        <v>504.85667684877149</v>
      </c>
      <c r="AQ88" s="76"/>
      <c r="AS88" s="76">
        <f t="shared" si="30"/>
        <v>348.91174595718564</v>
      </c>
    </row>
    <row r="89" spans="1:45" x14ac:dyDescent="0.35">
      <c r="A89" s="75">
        <v>2036</v>
      </c>
      <c r="B89" s="1">
        <f t="shared" si="14"/>
        <v>79557.312837963284</v>
      </c>
      <c r="D89" s="76">
        <f t="shared" si="17"/>
        <v>2673.7336578956897</v>
      </c>
      <c r="E89" s="76"/>
      <c r="F89" s="76"/>
      <c r="G89" s="76">
        <f t="shared" si="18"/>
        <v>5926.5730114190237</v>
      </c>
      <c r="H89" s="76"/>
      <c r="I89" s="76"/>
      <c r="J89" s="76">
        <f t="shared" si="19"/>
        <v>47547.553158151561</v>
      </c>
      <c r="K89" s="76"/>
      <c r="L89" s="76"/>
      <c r="M89" s="76">
        <f t="shared" si="20"/>
        <v>23409.453010497004</v>
      </c>
      <c r="O89" s="1">
        <f t="shared" si="15"/>
        <v>109.16598082936177</v>
      </c>
      <c r="Q89" s="76">
        <f t="shared" si="21"/>
        <v>7.9475313304273802</v>
      </c>
      <c r="R89" s="76"/>
      <c r="S89" s="76"/>
      <c r="T89" s="76">
        <f t="shared" si="22"/>
        <v>31.218585922008945</v>
      </c>
      <c r="U89" s="76"/>
      <c r="V89" s="76"/>
      <c r="W89" s="76">
        <f t="shared" si="23"/>
        <v>69.999863576925449</v>
      </c>
      <c r="Y89" s="1">
        <f t="shared" si="16"/>
        <v>235.66651106866669</v>
      </c>
      <c r="AA89" s="76">
        <f t="shared" si="24"/>
        <v>16.478222290238442</v>
      </c>
      <c r="AB89" s="76"/>
      <c r="AC89" s="76"/>
      <c r="AD89" s="76">
        <f t="shared" si="25"/>
        <v>10.06774330242026</v>
      </c>
      <c r="AE89" s="76"/>
      <c r="AF89" s="76"/>
      <c r="AG89" s="76">
        <f t="shared" si="26"/>
        <v>70.172623303090916</v>
      </c>
      <c r="AH89" s="76"/>
      <c r="AI89" s="76"/>
      <c r="AJ89" s="76">
        <f t="shared" si="27"/>
        <v>138.94792217291706</v>
      </c>
      <c r="AM89" s="76">
        <f t="shared" si="28"/>
        <v>132833.58097740824</v>
      </c>
      <c r="AN89" s="76"/>
      <c r="AP89" s="76">
        <f t="shared" si="29"/>
        <v>504.85667684877149</v>
      </c>
      <c r="AQ89" s="76"/>
      <c r="AS89" s="76">
        <f t="shared" si="30"/>
        <v>358.08832258688057</v>
      </c>
    </row>
    <row r="90" spans="1:45" x14ac:dyDescent="0.35">
      <c r="A90" s="75">
        <v>2037</v>
      </c>
      <c r="B90" s="1">
        <f t="shared" ref="B90:B103" si="31">D90+G90+J90+M90</f>
        <v>79557.508453911403</v>
      </c>
      <c r="D90" s="76">
        <f t="shared" si="17"/>
        <v>2673.7346125149097</v>
      </c>
      <c r="E90" s="76"/>
      <c r="F90" s="76"/>
      <c r="G90" s="76">
        <f t="shared" si="18"/>
        <v>5926.6551287134116</v>
      </c>
      <c r="H90" s="76"/>
      <c r="I90" s="76"/>
      <c r="J90" s="76">
        <f t="shared" si="19"/>
        <v>47547.658325359793</v>
      </c>
      <c r="K90" s="76"/>
      <c r="L90" s="76"/>
      <c r="M90" s="76">
        <f t="shared" si="20"/>
        <v>23409.460387323285</v>
      </c>
      <c r="O90" s="1">
        <f t="shared" ref="O90:O103" si="32">Q90+T90+W90</f>
        <v>109.16604903659763</v>
      </c>
      <c r="Q90" s="76">
        <f t="shared" si="21"/>
        <v>7.9475313304325432</v>
      </c>
      <c r="R90" s="76"/>
      <c r="S90" s="76"/>
      <c r="T90" s="76">
        <f t="shared" si="22"/>
        <v>31.218585995191471</v>
      </c>
      <c r="U90" s="76"/>
      <c r="V90" s="76"/>
      <c r="W90" s="76">
        <f t="shared" si="23"/>
        <v>69.999931710973613</v>
      </c>
      <c r="Y90" s="1">
        <f t="shared" ref="Y90:Y103" si="33">AA90+AD90+AG90+AJ90</f>
        <v>235.67375880029181</v>
      </c>
      <c r="AA90" s="76">
        <f t="shared" si="24"/>
        <v>16.478222290242197</v>
      </c>
      <c r="AB90" s="76"/>
      <c r="AC90" s="76"/>
      <c r="AD90" s="76">
        <f t="shared" si="25"/>
        <v>10.06774330242026</v>
      </c>
      <c r="AE90" s="76"/>
      <c r="AF90" s="76"/>
      <c r="AG90" s="76">
        <f t="shared" si="26"/>
        <v>70.176300115601904</v>
      </c>
      <c r="AH90" s="76"/>
      <c r="AI90" s="76"/>
      <c r="AJ90" s="76">
        <f t="shared" si="27"/>
        <v>138.95149309202745</v>
      </c>
      <c r="AM90" s="76">
        <f t="shared" si="28"/>
        <v>133496.82870657154</v>
      </c>
      <c r="AN90" s="76"/>
      <c r="AP90" s="76">
        <f t="shared" si="29"/>
        <v>504.85667684877149</v>
      </c>
      <c r="AQ90" s="76"/>
      <c r="AS90" s="76">
        <f t="shared" si="30"/>
        <v>366.79236114828734</v>
      </c>
    </row>
    <row r="91" spans="1:45" x14ac:dyDescent="0.35">
      <c r="A91" s="75">
        <v>2038</v>
      </c>
      <c r="B91" s="1">
        <f t="shared" si="31"/>
        <v>79557.618137613841</v>
      </c>
      <c r="D91" s="76">
        <f t="shared" si="17"/>
        <v>2673.735280690923</v>
      </c>
      <c r="E91" s="76"/>
      <c r="F91" s="76"/>
      <c r="G91" s="76">
        <f t="shared" si="18"/>
        <v>5926.7114598122753</v>
      </c>
      <c r="H91" s="76"/>
      <c r="I91" s="76"/>
      <c r="J91" s="76">
        <f t="shared" si="19"/>
        <v>47547.707100650761</v>
      </c>
      <c r="K91" s="76"/>
      <c r="L91" s="76"/>
      <c r="M91" s="76">
        <f t="shared" si="20"/>
        <v>23409.46429645989</v>
      </c>
      <c r="O91" s="1">
        <f t="shared" si="32"/>
        <v>109.16608317915561</v>
      </c>
      <c r="Q91" s="76">
        <f t="shared" si="21"/>
        <v>7.9475313304353135</v>
      </c>
      <c r="R91" s="76"/>
      <c r="S91" s="76"/>
      <c r="T91" s="76">
        <f t="shared" si="22"/>
        <v>31.218586032005426</v>
      </c>
      <c r="U91" s="76"/>
      <c r="V91" s="76"/>
      <c r="W91" s="76">
        <f t="shared" si="23"/>
        <v>69.999965816714862</v>
      </c>
      <c r="Y91" s="1">
        <f t="shared" si="33"/>
        <v>235.67849437490079</v>
      </c>
      <c r="AA91" s="76">
        <f t="shared" si="24"/>
        <v>16.47822229024419</v>
      </c>
      <c r="AB91" s="76"/>
      <c r="AC91" s="76"/>
      <c r="AD91" s="76">
        <f t="shared" si="25"/>
        <v>10.06774330242026</v>
      </c>
      <c r="AE91" s="76"/>
      <c r="AF91" s="76"/>
      <c r="AG91" s="76">
        <f t="shared" si="26"/>
        <v>70.178843579528248</v>
      </c>
      <c r="AH91" s="76"/>
      <c r="AI91" s="76"/>
      <c r="AJ91" s="76">
        <f t="shared" si="27"/>
        <v>138.9536852027081</v>
      </c>
      <c r="AM91" s="76">
        <f t="shared" si="28"/>
        <v>134008.20692833437</v>
      </c>
      <c r="AN91" s="76"/>
      <c r="AP91" s="76">
        <f t="shared" si="29"/>
        <v>504.85667684877149</v>
      </c>
      <c r="AQ91" s="76"/>
      <c r="AS91" s="76">
        <f t="shared" si="30"/>
        <v>375.02340427423439</v>
      </c>
    </row>
    <row r="92" spans="1:45" x14ac:dyDescent="0.35">
      <c r="A92" s="75">
        <v>2039</v>
      </c>
      <c r="B92" s="1">
        <f t="shared" si="31"/>
        <v>79557.681939382746</v>
      </c>
      <c r="D92" s="76">
        <f t="shared" si="17"/>
        <v>2673.7357483734663</v>
      </c>
      <c r="E92" s="76"/>
      <c r="F92" s="76"/>
      <c r="G92" s="76">
        <f t="shared" si="18"/>
        <v>5926.7501010060032</v>
      </c>
      <c r="H92" s="76"/>
      <c r="I92" s="76"/>
      <c r="J92" s="76">
        <f t="shared" si="19"/>
        <v>47547.729722009477</v>
      </c>
      <c r="K92" s="76"/>
      <c r="L92" s="76"/>
      <c r="M92" s="76">
        <f t="shared" si="20"/>
        <v>23409.466367993806</v>
      </c>
      <c r="O92" s="1">
        <f t="shared" si="32"/>
        <v>109.16610026991484</v>
      </c>
      <c r="Q92" s="76">
        <f t="shared" si="21"/>
        <v>7.9475313304368003</v>
      </c>
      <c r="R92" s="76"/>
      <c r="S92" s="76"/>
      <c r="T92" s="76">
        <f t="shared" si="22"/>
        <v>31.218586050524429</v>
      </c>
      <c r="U92" s="76"/>
      <c r="V92" s="76"/>
      <c r="W92" s="76">
        <f t="shared" si="23"/>
        <v>69.99998288895361</v>
      </c>
      <c r="Y92" s="1">
        <f t="shared" si="33"/>
        <v>235.68159933905287</v>
      </c>
      <c r="AA92" s="76">
        <f t="shared" si="24"/>
        <v>16.478222290245245</v>
      </c>
      <c r="AB92" s="76"/>
      <c r="AC92" s="76"/>
      <c r="AD92" s="76">
        <f t="shared" si="25"/>
        <v>10.06774330242026</v>
      </c>
      <c r="AE92" s="76"/>
      <c r="AF92" s="76"/>
      <c r="AG92" s="76">
        <f t="shared" si="26"/>
        <v>70.1806029575786</v>
      </c>
      <c r="AH92" s="76"/>
      <c r="AI92" s="76"/>
      <c r="AJ92" s="76">
        <f t="shared" si="27"/>
        <v>138.95503078880876</v>
      </c>
      <c r="AM92" s="76">
        <f t="shared" si="28"/>
        <v>134401.41294384882</v>
      </c>
      <c r="AN92" s="76"/>
      <c r="AP92" s="76">
        <f t="shared" si="29"/>
        <v>504.85667684877149</v>
      </c>
      <c r="AQ92" s="76"/>
      <c r="AS92" s="76">
        <f t="shared" si="30"/>
        <v>382.78559643983095</v>
      </c>
    </row>
    <row r="93" spans="1:45" x14ac:dyDescent="0.35">
      <c r="A93" s="75">
        <v>2040</v>
      </c>
      <c r="B93" s="1">
        <f t="shared" si="31"/>
        <v>79557.720362001361</v>
      </c>
      <c r="D93" s="76">
        <f t="shared" si="17"/>
        <v>2673.736075722546</v>
      </c>
      <c r="E93" s="76"/>
      <c r="F93" s="76"/>
      <c r="G93" s="76">
        <f t="shared" si="18"/>
        <v>5926.7766070359812</v>
      </c>
      <c r="H93" s="76"/>
      <c r="I93" s="76"/>
      <c r="J93" s="76">
        <f t="shared" si="19"/>
        <v>47547.740213499652</v>
      </c>
      <c r="K93" s="76"/>
      <c r="L93" s="76"/>
      <c r="M93" s="76">
        <f t="shared" si="20"/>
        <v>23409.467465743186</v>
      </c>
      <c r="O93" s="1">
        <f t="shared" si="32"/>
        <v>109.16610882504281</v>
      </c>
      <c r="Q93" s="76">
        <f t="shared" si="21"/>
        <v>7.9475313304375979</v>
      </c>
      <c r="R93" s="76"/>
      <c r="S93" s="76"/>
      <c r="T93" s="76">
        <f t="shared" si="22"/>
        <v>31.218586059840284</v>
      </c>
      <c r="U93" s="76"/>
      <c r="V93" s="76"/>
      <c r="W93" s="76">
        <f t="shared" si="23"/>
        <v>69.999991434764922</v>
      </c>
      <c r="Y93" s="1">
        <f t="shared" si="33"/>
        <v>235.6836422245037</v>
      </c>
      <c r="AA93" s="76">
        <f t="shared" si="24"/>
        <v>16.478222290245807</v>
      </c>
      <c r="AB93" s="76"/>
      <c r="AC93" s="76"/>
      <c r="AD93" s="76">
        <f t="shared" si="25"/>
        <v>10.06774330242026</v>
      </c>
      <c r="AE93" s="76"/>
      <c r="AF93" s="76"/>
      <c r="AG93" s="76">
        <f t="shared" si="26"/>
        <v>70.181819922862545</v>
      </c>
      <c r="AH93" s="76"/>
      <c r="AI93" s="76"/>
      <c r="AJ93" s="76">
        <f t="shared" si="27"/>
        <v>138.95585670897509</v>
      </c>
      <c r="AM93" s="76">
        <f t="shared" si="28"/>
        <v>134703.10124528807</v>
      </c>
      <c r="AN93" s="76"/>
      <c r="AP93" s="76">
        <f t="shared" si="29"/>
        <v>504.85667684877149</v>
      </c>
      <c r="AQ93" s="76"/>
      <c r="AS93" s="76">
        <f t="shared" si="30"/>
        <v>390.08700209883693</v>
      </c>
    </row>
    <row r="94" spans="1:45" x14ac:dyDescent="0.35">
      <c r="A94" s="75">
        <v>2041</v>
      </c>
      <c r="B94" s="1">
        <f t="shared" si="31"/>
        <v>79557.744220294961</v>
      </c>
      <c r="D94" s="76">
        <f t="shared" si="17"/>
        <v>2673.7363048466918</v>
      </c>
      <c r="E94" s="76"/>
      <c r="F94" s="76"/>
      <c r="G94" s="76">
        <f t="shared" si="18"/>
        <v>5926.7947886708198</v>
      </c>
      <c r="H94" s="76"/>
      <c r="I94" s="76"/>
      <c r="J94" s="76">
        <f t="shared" si="19"/>
        <v>47547.745079313827</v>
      </c>
      <c r="K94" s="76"/>
      <c r="L94" s="76"/>
      <c r="M94" s="76">
        <f t="shared" si="20"/>
        <v>23409.46804746363</v>
      </c>
      <c r="O94" s="1">
        <f t="shared" si="32"/>
        <v>109.16611310748586</v>
      </c>
      <c r="Q94" s="76">
        <f t="shared" si="21"/>
        <v>7.9475313304380251</v>
      </c>
      <c r="R94" s="76"/>
      <c r="S94" s="76"/>
      <c r="T94" s="76">
        <f t="shared" si="22"/>
        <v>31.218586064526558</v>
      </c>
      <c r="U94" s="76"/>
      <c r="V94" s="76"/>
      <c r="W94" s="76">
        <f t="shared" si="23"/>
        <v>69.999995712521269</v>
      </c>
      <c r="Y94" s="1">
        <f t="shared" si="33"/>
        <v>235.68499091362628</v>
      </c>
      <c r="AA94" s="76">
        <f t="shared" si="24"/>
        <v>16.478222290246105</v>
      </c>
      <c r="AB94" s="76"/>
      <c r="AC94" s="76"/>
      <c r="AD94" s="76">
        <f t="shared" si="25"/>
        <v>10.06774330242026</v>
      </c>
      <c r="AE94" s="76"/>
      <c r="AF94" s="76"/>
      <c r="AG94" s="76">
        <f t="shared" si="26"/>
        <v>70.182661680108936</v>
      </c>
      <c r="AH94" s="76"/>
      <c r="AI94" s="76"/>
      <c r="AJ94" s="76">
        <f t="shared" si="27"/>
        <v>138.95636364085098</v>
      </c>
      <c r="AM94" s="76">
        <f t="shared" si="28"/>
        <v>134934.1776109027</v>
      </c>
      <c r="AN94" s="76"/>
      <c r="AP94" s="76">
        <f t="shared" si="29"/>
        <v>504.85667684877149</v>
      </c>
      <c r="AQ94" s="76"/>
      <c r="AS94" s="76">
        <f t="shared" si="30"/>
        <v>396.93894004458247</v>
      </c>
    </row>
    <row r="95" spans="1:45" x14ac:dyDescent="0.35">
      <c r="A95" s="75">
        <v>2042</v>
      </c>
      <c r="B95" s="1">
        <f t="shared" si="31"/>
        <v>79557.759417082067</v>
      </c>
      <c r="D95" s="76">
        <f t="shared" si="17"/>
        <v>2673.7364652193846</v>
      </c>
      <c r="E95" s="76"/>
      <c r="F95" s="76"/>
      <c r="G95" s="76">
        <f t="shared" si="18"/>
        <v>5926.8072601195645</v>
      </c>
      <c r="H95" s="76"/>
      <c r="I95" s="76"/>
      <c r="J95" s="76">
        <f t="shared" si="19"/>
        <v>47547.747336013628</v>
      </c>
      <c r="K95" s="76"/>
      <c r="L95" s="76"/>
      <c r="M95" s="76">
        <f t="shared" si="20"/>
        <v>23409.468355729499</v>
      </c>
      <c r="O95" s="1">
        <f t="shared" si="32"/>
        <v>109.16611525114955</v>
      </c>
      <c r="Q95" s="76">
        <f t="shared" si="21"/>
        <v>7.9475313304382551</v>
      </c>
      <c r="R95" s="76"/>
      <c r="S95" s="76"/>
      <c r="T95" s="76">
        <f t="shared" si="22"/>
        <v>31.218586066883955</v>
      </c>
      <c r="U95" s="76"/>
      <c r="V95" s="76"/>
      <c r="W95" s="76">
        <f t="shared" si="23"/>
        <v>69.999997853827338</v>
      </c>
      <c r="Y95" s="1">
        <f t="shared" si="33"/>
        <v>235.68588427161725</v>
      </c>
      <c r="AA95" s="76">
        <f t="shared" si="24"/>
        <v>16.478222290246265</v>
      </c>
      <c r="AB95" s="76"/>
      <c r="AC95" s="76"/>
      <c r="AD95" s="76">
        <f t="shared" si="25"/>
        <v>10.06774330242026</v>
      </c>
      <c r="AE95" s="76"/>
      <c r="AF95" s="76"/>
      <c r="AG95" s="76">
        <f t="shared" si="26"/>
        <v>70.183243901544742</v>
      </c>
      <c r="AH95" s="76"/>
      <c r="AI95" s="76"/>
      <c r="AJ95" s="76">
        <f t="shared" si="27"/>
        <v>138.95667477740599</v>
      </c>
      <c r="AM95" s="76">
        <f t="shared" si="28"/>
        <v>135110.93141807674</v>
      </c>
      <c r="AN95" s="76"/>
      <c r="AP95" s="76">
        <f t="shared" si="29"/>
        <v>504.85667684877149</v>
      </c>
      <c r="AQ95" s="76"/>
      <c r="AS95" s="76">
        <f t="shared" si="30"/>
        <v>403.35535301770341</v>
      </c>
    </row>
    <row r="96" spans="1:45" x14ac:dyDescent="0.35">
      <c r="A96" s="75">
        <v>2043</v>
      </c>
      <c r="B96" s="1">
        <f t="shared" si="31"/>
        <v>79557.769293879028</v>
      </c>
      <c r="D96" s="76">
        <f t="shared" si="17"/>
        <v>2673.7365774702926</v>
      </c>
      <c r="E96" s="76"/>
      <c r="F96" s="76"/>
      <c r="G96" s="76">
        <f t="shared" si="18"/>
        <v>5926.8158146818205</v>
      </c>
      <c r="H96" s="76"/>
      <c r="I96" s="76"/>
      <c r="J96" s="76">
        <f t="shared" si="19"/>
        <v>47547.748382640864</v>
      </c>
      <c r="K96" s="76"/>
      <c r="L96" s="76"/>
      <c r="M96" s="76">
        <f t="shared" si="20"/>
        <v>23409.468519086047</v>
      </c>
      <c r="O96" s="1">
        <f t="shared" si="32"/>
        <v>109.16611632420387</v>
      </c>
      <c r="Q96" s="76">
        <f t="shared" si="21"/>
        <v>7.9475313304383777</v>
      </c>
      <c r="R96" s="76"/>
      <c r="S96" s="76"/>
      <c r="T96" s="76">
        <f t="shared" si="22"/>
        <v>31.218586068069826</v>
      </c>
      <c r="U96" s="76"/>
      <c r="V96" s="76"/>
      <c r="W96" s="76">
        <f t="shared" si="23"/>
        <v>69.999998925695664</v>
      </c>
      <c r="Y96" s="1">
        <f t="shared" si="33"/>
        <v>235.68647793554612</v>
      </c>
      <c r="AA96" s="76">
        <f t="shared" si="24"/>
        <v>16.478222290246347</v>
      </c>
      <c r="AB96" s="76"/>
      <c r="AC96" s="76"/>
      <c r="AD96" s="76">
        <f t="shared" si="25"/>
        <v>10.06774330242026</v>
      </c>
      <c r="AE96" s="76"/>
      <c r="AF96" s="76"/>
      <c r="AG96" s="76">
        <f t="shared" si="26"/>
        <v>70.183646604021192</v>
      </c>
      <c r="AH96" s="76"/>
      <c r="AI96" s="76"/>
      <c r="AJ96" s="76">
        <f t="shared" si="27"/>
        <v>138.95686573885831</v>
      </c>
      <c r="AM96" s="76">
        <f t="shared" si="28"/>
        <v>135245.99019804006</v>
      </c>
      <c r="AN96" s="76"/>
      <c r="AP96" s="76">
        <f t="shared" si="29"/>
        <v>504.85667684877149</v>
      </c>
      <c r="AQ96" s="76"/>
      <c r="AS96" s="76">
        <f t="shared" si="30"/>
        <v>409.35222585997064</v>
      </c>
    </row>
    <row r="97" spans="1:45" x14ac:dyDescent="0.35">
      <c r="A97" s="75">
        <v>2044</v>
      </c>
      <c r="B97" s="1">
        <f t="shared" si="31"/>
        <v>79557.775812240812</v>
      </c>
      <c r="D97" s="76">
        <f t="shared" si="17"/>
        <v>2673.7366560389282</v>
      </c>
      <c r="E97" s="76"/>
      <c r="F97" s="76"/>
      <c r="G97" s="76">
        <f t="shared" si="18"/>
        <v>5926.8216824971978</v>
      </c>
      <c r="H97" s="76"/>
      <c r="I97" s="76"/>
      <c r="J97" s="76">
        <f t="shared" si="19"/>
        <v>47547.748868052578</v>
      </c>
      <c r="K97" s="76"/>
      <c r="L97" s="76"/>
      <c r="M97" s="76">
        <f t="shared" si="20"/>
        <v>23409.46860565211</v>
      </c>
      <c r="O97" s="1">
        <f t="shared" si="32"/>
        <v>109.16611686134294</v>
      </c>
      <c r="Q97" s="76">
        <f t="shared" si="21"/>
        <v>7.9475313304384443</v>
      </c>
      <c r="R97" s="76"/>
      <c r="S97" s="76"/>
      <c r="T97" s="76">
        <f t="shared" si="22"/>
        <v>31.218586068666369</v>
      </c>
      <c r="U97" s="76"/>
      <c r="V97" s="76"/>
      <c r="W97" s="76">
        <f t="shared" si="23"/>
        <v>69.999999462238137</v>
      </c>
      <c r="Y97" s="1">
        <f t="shared" si="33"/>
        <v>235.68687367079721</v>
      </c>
      <c r="AA97" s="76">
        <f t="shared" si="24"/>
        <v>16.478222290246393</v>
      </c>
      <c r="AB97" s="76"/>
      <c r="AC97" s="76"/>
      <c r="AD97" s="76">
        <f t="shared" si="25"/>
        <v>10.06774330242026</v>
      </c>
      <c r="AE97" s="76"/>
      <c r="AF97" s="76"/>
      <c r="AG97" s="76">
        <f t="shared" si="26"/>
        <v>70.183925137051645</v>
      </c>
      <c r="AH97" s="76"/>
      <c r="AI97" s="76"/>
      <c r="AJ97" s="76">
        <f t="shared" si="27"/>
        <v>138.95698294107891</v>
      </c>
      <c r="AM97" s="76">
        <f t="shared" si="28"/>
        <v>135349.10382099487</v>
      </c>
      <c r="AN97" s="76"/>
      <c r="AP97" s="76">
        <f t="shared" si="29"/>
        <v>504.85667684877149</v>
      </c>
      <c r="AQ97" s="76"/>
      <c r="AS97" s="76">
        <f t="shared" si="30"/>
        <v>414.94706048906721</v>
      </c>
    </row>
    <row r="98" spans="1:45" x14ac:dyDescent="0.35">
      <c r="A98" s="75">
        <v>2045</v>
      </c>
      <c r="B98" s="1">
        <f t="shared" si="31"/>
        <v>79557.780163119562</v>
      </c>
      <c r="D98" s="76">
        <f t="shared" si="17"/>
        <v>2673.7367110320647</v>
      </c>
      <c r="E98" s="76"/>
      <c r="F98" s="76"/>
      <c r="G98" s="76">
        <f t="shared" si="18"/>
        <v>5926.8257073821733</v>
      </c>
      <c r="H98" s="76"/>
      <c r="I98" s="76"/>
      <c r="J98" s="76">
        <f t="shared" si="19"/>
        <v>47547.749093180042</v>
      </c>
      <c r="K98" s="76"/>
      <c r="L98" s="76"/>
      <c r="M98" s="76">
        <f t="shared" si="20"/>
        <v>23409.46865152528</v>
      </c>
      <c r="O98" s="1">
        <f t="shared" si="32"/>
        <v>109.16611713021882</v>
      </c>
      <c r="Q98" s="76">
        <f t="shared" si="21"/>
        <v>7.9475313304384798</v>
      </c>
      <c r="R98" s="76"/>
      <c r="S98" s="76"/>
      <c r="T98" s="76">
        <f t="shared" si="22"/>
        <v>31.218586068966456</v>
      </c>
      <c r="U98" s="76"/>
      <c r="V98" s="76"/>
      <c r="W98" s="76">
        <f t="shared" si="23"/>
        <v>69.999999730813883</v>
      </c>
      <c r="Y98" s="1">
        <f t="shared" si="33"/>
        <v>235.68713825180322</v>
      </c>
      <c r="AA98" s="76">
        <f t="shared" si="24"/>
        <v>16.478222290246414</v>
      </c>
      <c r="AB98" s="76"/>
      <c r="AC98" s="76"/>
      <c r="AD98" s="76">
        <f t="shared" si="25"/>
        <v>10.06774330242026</v>
      </c>
      <c r="AE98" s="76"/>
      <c r="AF98" s="76"/>
      <c r="AG98" s="76">
        <f t="shared" si="26"/>
        <v>70.184117785926489</v>
      </c>
      <c r="AH98" s="76"/>
      <c r="AI98" s="76"/>
      <c r="AJ98" s="76">
        <f t="shared" si="27"/>
        <v>138.95705487321004</v>
      </c>
      <c r="AM98" s="76">
        <f t="shared" si="28"/>
        <v>135427.77687018059</v>
      </c>
      <c r="AN98" s="76"/>
      <c r="AP98" s="76">
        <f t="shared" si="29"/>
        <v>504.85667684877149</v>
      </c>
      <c r="AQ98" s="76"/>
      <c r="AS98" s="76">
        <f t="shared" si="30"/>
        <v>420.15841178272774</v>
      </c>
    </row>
    <row r="99" spans="1:45" x14ac:dyDescent="0.35">
      <c r="A99" s="75">
        <v>2046</v>
      </c>
      <c r="B99" s="1">
        <f t="shared" si="31"/>
        <v>79557.783091095916</v>
      </c>
      <c r="D99" s="76">
        <f t="shared" si="17"/>
        <v>2673.7367495238209</v>
      </c>
      <c r="E99" s="76"/>
      <c r="F99" s="76"/>
      <c r="G99" s="76">
        <f t="shared" si="18"/>
        <v>5926.8284681465093</v>
      </c>
      <c r="H99" s="76"/>
      <c r="I99" s="76"/>
      <c r="J99" s="76">
        <f t="shared" si="19"/>
        <v>47547.749197591147</v>
      </c>
      <c r="K99" s="76"/>
      <c r="L99" s="76"/>
      <c r="M99" s="76">
        <f t="shared" si="20"/>
        <v>23409.468675834432</v>
      </c>
      <c r="O99" s="1">
        <f t="shared" si="32"/>
        <v>109.16611726481008</v>
      </c>
      <c r="Q99" s="76">
        <f t="shared" si="21"/>
        <v>7.9475313304384985</v>
      </c>
      <c r="R99" s="76"/>
      <c r="S99" s="76"/>
      <c r="T99" s="76">
        <f t="shared" si="22"/>
        <v>31.218586069117414</v>
      </c>
      <c r="U99" s="76"/>
      <c r="V99" s="76"/>
      <c r="W99" s="76">
        <f t="shared" si="23"/>
        <v>69.999999865254168</v>
      </c>
      <c r="Y99" s="1">
        <f t="shared" si="33"/>
        <v>235.68731564555355</v>
      </c>
      <c r="AA99" s="76">
        <f t="shared" si="24"/>
        <v>16.478222290246428</v>
      </c>
      <c r="AB99" s="76"/>
      <c r="AC99" s="76"/>
      <c r="AD99" s="76">
        <f t="shared" si="25"/>
        <v>10.06774330242026</v>
      </c>
      <c r="AE99" s="76"/>
      <c r="AF99" s="76"/>
      <c r="AG99" s="76">
        <f t="shared" si="26"/>
        <v>70.184251031987927</v>
      </c>
      <c r="AH99" s="76"/>
      <c r="AI99" s="76"/>
      <c r="AJ99" s="76">
        <f t="shared" si="27"/>
        <v>138.95709902089894</v>
      </c>
      <c r="AM99" s="76">
        <f t="shared" si="28"/>
        <v>135487.7716751587</v>
      </c>
      <c r="AN99" s="76"/>
      <c r="AP99" s="76">
        <f t="shared" si="29"/>
        <v>504.85667684877149</v>
      </c>
      <c r="AQ99" s="76"/>
      <c r="AS99" s="76">
        <f t="shared" si="30"/>
        <v>425.005485144038</v>
      </c>
    </row>
    <row r="100" spans="1:45" x14ac:dyDescent="0.35">
      <c r="A100" s="75">
        <v>2047</v>
      </c>
      <c r="B100" s="1">
        <f t="shared" si="31"/>
        <v>79557.785073014355</v>
      </c>
      <c r="D100" s="76">
        <f t="shared" si="17"/>
        <v>2673.7367764656401</v>
      </c>
      <c r="E100" s="76"/>
      <c r="F100" s="76"/>
      <c r="G100" s="76">
        <f t="shared" si="18"/>
        <v>5926.830361816742</v>
      </c>
      <c r="H100" s="76"/>
      <c r="I100" s="76"/>
      <c r="J100" s="76">
        <f t="shared" si="19"/>
        <v>47547.749246015614</v>
      </c>
      <c r="K100" s="76"/>
      <c r="L100" s="76"/>
      <c r="M100" s="76">
        <f t="shared" si="20"/>
        <v>23409.468688716363</v>
      </c>
      <c r="O100" s="1">
        <f t="shared" si="32"/>
        <v>109.16611733218247</v>
      </c>
      <c r="Q100" s="76">
        <f t="shared" si="21"/>
        <v>7.9475313304385091</v>
      </c>
      <c r="R100" s="76"/>
      <c r="S100" s="76"/>
      <c r="T100" s="76">
        <f t="shared" si="22"/>
        <v>31.218586069193353</v>
      </c>
      <c r="U100" s="76"/>
      <c r="V100" s="76"/>
      <c r="W100" s="76">
        <f t="shared" si="23"/>
        <v>69.999999932550608</v>
      </c>
      <c r="Y100" s="1">
        <f t="shared" si="33"/>
        <v>235.68743490038909</v>
      </c>
      <c r="AA100" s="76">
        <f t="shared" si="24"/>
        <v>16.478222290246435</v>
      </c>
      <c r="AB100" s="76"/>
      <c r="AC100" s="76"/>
      <c r="AD100" s="76">
        <f t="shared" si="25"/>
        <v>10.06774330242026</v>
      </c>
      <c r="AE100" s="76"/>
      <c r="AF100" s="76"/>
      <c r="AG100" s="76">
        <f t="shared" si="26"/>
        <v>70.184343191667807</v>
      </c>
      <c r="AH100" s="76"/>
      <c r="AI100" s="76"/>
      <c r="AJ100" s="76">
        <f t="shared" si="27"/>
        <v>138.95712611605458</v>
      </c>
      <c r="AM100" s="76">
        <f t="shared" si="28"/>
        <v>135533.5043913307</v>
      </c>
      <c r="AN100" s="76"/>
      <c r="AP100" s="76">
        <f t="shared" si="29"/>
        <v>504.85667684877149</v>
      </c>
      <c r="AQ100" s="76"/>
      <c r="AS100" s="76">
        <f t="shared" si="30"/>
        <v>429.50779402932403</v>
      </c>
    </row>
    <row r="101" spans="1:45" x14ac:dyDescent="0.35">
      <c r="A101" s="75">
        <v>2048</v>
      </c>
      <c r="B101" s="1">
        <f t="shared" si="31"/>
        <v>79557.786420066055</v>
      </c>
      <c r="D101" s="76">
        <f t="shared" si="17"/>
        <v>2673.7367953232256</v>
      </c>
      <c r="E101" s="76"/>
      <c r="F101" s="76"/>
      <c r="G101" s="76">
        <f t="shared" si="18"/>
        <v>5926.831660725833</v>
      </c>
      <c r="H101" s="76"/>
      <c r="I101" s="76"/>
      <c r="J101" s="76">
        <f t="shared" si="19"/>
        <v>47547.749268474239</v>
      </c>
      <c r="K101" s="76"/>
      <c r="L101" s="76"/>
      <c r="M101" s="76">
        <f t="shared" si="20"/>
        <v>23409.468695542768</v>
      </c>
      <c r="O101" s="1">
        <f t="shared" si="32"/>
        <v>109.1661173659071</v>
      </c>
      <c r="Q101" s="76">
        <f t="shared" si="21"/>
        <v>7.9475313304385145</v>
      </c>
      <c r="R101" s="76"/>
      <c r="S101" s="76"/>
      <c r="T101" s="76">
        <f t="shared" si="22"/>
        <v>31.218586069231552</v>
      </c>
      <c r="U101" s="76"/>
      <c r="V101" s="76"/>
      <c r="W101" s="76">
        <f t="shared" si="23"/>
        <v>69.999999966237027</v>
      </c>
      <c r="Y101" s="1">
        <f t="shared" si="33"/>
        <v>235.68751527183895</v>
      </c>
      <c r="AA101" s="76">
        <f t="shared" si="24"/>
        <v>16.478222290246439</v>
      </c>
      <c r="AB101" s="76"/>
      <c r="AC101" s="76"/>
      <c r="AD101" s="76">
        <f t="shared" si="25"/>
        <v>10.06774330242026</v>
      </c>
      <c r="AE101" s="76"/>
      <c r="AF101" s="76"/>
      <c r="AG101" s="76">
        <f t="shared" si="26"/>
        <v>70.184406933800773</v>
      </c>
      <c r="AH101" s="76"/>
      <c r="AI101" s="76"/>
      <c r="AJ101" s="76">
        <f t="shared" si="27"/>
        <v>138.95714274537147</v>
      </c>
      <c r="AM101" s="76">
        <f t="shared" si="28"/>
        <v>135568.35446478217</v>
      </c>
      <c r="AN101" s="76"/>
      <c r="AP101" s="76">
        <f t="shared" si="29"/>
        <v>504.85667684877149</v>
      </c>
      <c r="AQ101" s="76"/>
      <c r="AS101" s="76">
        <f t="shared" si="30"/>
        <v>433.68487396575659</v>
      </c>
    </row>
    <row r="102" spans="1:45" x14ac:dyDescent="0.35">
      <c r="A102" s="75">
        <v>2049</v>
      </c>
      <c r="B102" s="1">
        <f t="shared" si="31"/>
        <v>79557.787338247392</v>
      </c>
      <c r="D102" s="76">
        <f t="shared" si="17"/>
        <v>2673.7368085223534</v>
      </c>
      <c r="E102" s="76"/>
      <c r="F102" s="76"/>
      <c r="G102" s="76">
        <f t="shared" si="18"/>
        <v>5926.8325516745717</v>
      </c>
      <c r="H102" s="76"/>
      <c r="I102" s="76"/>
      <c r="J102" s="76">
        <f t="shared" si="19"/>
        <v>47547.749278890245</v>
      </c>
      <c r="K102" s="76"/>
      <c r="L102" s="76"/>
      <c r="M102" s="76">
        <f t="shared" si="20"/>
        <v>23409.468699160225</v>
      </c>
      <c r="O102" s="1">
        <f t="shared" si="32"/>
        <v>109.16611738278864</v>
      </c>
      <c r="Q102" s="76">
        <f t="shared" si="21"/>
        <v>7.9475313304385171</v>
      </c>
      <c r="R102" s="76"/>
      <c r="S102" s="76"/>
      <c r="T102" s="76">
        <f t="shared" si="22"/>
        <v>31.218586069250769</v>
      </c>
      <c r="U102" s="76"/>
      <c r="V102" s="76"/>
      <c r="W102" s="76">
        <f t="shared" si="23"/>
        <v>69.999999983099357</v>
      </c>
      <c r="Y102" s="1">
        <f t="shared" si="33"/>
        <v>235.68756956496466</v>
      </c>
      <c r="AA102" s="76">
        <f t="shared" si="24"/>
        <v>16.478222290246439</v>
      </c>
      <c r="AB102" s="76"/>
      <c r="AC102" s="76"/>
      <c r="AD102" s="76">
        <f t="shared" si="25"/>
        <v>10.06774330242026</v>
      </c>
      <c r="AE102" s="76"/>
      <c r="AF102" s="76"/>
      <c r="AG102" s="76">
        <f t="shared" si="26"/>
        <v>70.184451020903282</v>
      </c>
      <c r="AH102" s="76"/>
      <c r="AI102" s="76"/>
      <c r="AJ102" s="76">
        <f t="shared" si="27"/>
        <v>138.95715295139468</v>
      </c>
      <c r="AM102" s="76">
        <f t="shared" si="28"/>
        <v>135594.90500187752</v>
      </c>
      <c r="AN102" s="76"/>
      <c r="AP102" s="76">
        <f t="shared" si="29"/>
        <v>504.85667684877149</v>
      </c>
      <c r="AQ102" s="76"/>
      <c r="AS102" s="76">
        <f t="shared" si="30"/>
        <v>437.55604845401848</v>
      </c>
    </row>
    <row r="103" spans="1:45" x14ac:dyDescent="0.35">
      <c r="A103" s="75">
        <v>2050</v>
      </c>
      <c r="B103" s="1">
        <f t="shared" si="31"/>
        <v>79557.787965353535</v>
      </c>
      <c r="D103" s="76">
        <f t="shared" si="17"/>
        <v>2673.7368177609155</v>
      </c>
      <c r="E103" s="76"/>
      <c r="F103" s="76"/>
      <c r="G103" s="76">
        <f t="shared" si="18"/>
        <v>5926.8331627943762</v>
      </c>
      <c r="H103" s="76"/>
      <c r="I103" s="76"/>
      <c r="J103" s="76">
        <f t="shared" si="19"/>
        <v>47547.749283721052</v>
      </c>
      <c r="K103" s="76"/>
      <c r="L103" s="76"/>
      <c r="M103" s="76">
        <f t="shared" si="20"/>
        <v>23409.468701077189</v>
      </c>
      <c r="O103" s="1">
        <f t="shared" si="32"/>
        <v>109.16611739123903</v>
      </c>
      <c r="Q103" s="76">
        <f t="shared" si="21"/>
        <v>7.9475313304385189</v>
      </c>
      <c r="R103" s="76"/>
      <c r="S103" s="76"/>
      <c r="T103" s="76">
        <f t="shared" si="22"/>
        <v>31.218586069260436</v>
      </c>
      <c r="U103" s="76"/>
      <c r="V103" s="76"/>
      <c r="W103" s="76">
        <f t="shared" si="23"/>
        <v>69.999999991540079</v>
      </c>
      <c r="Y103" s="1">
        <f t="shared" si="33"/>
        <v>235.68760632148209</v>
      </c>
      <c r="AA103" s="76">
        <f t="shared" si="24"/>
        <v>16.478222290246443</v>
      </c>
      <c r="AB103" s="76"/>
      <c r="AC103" s="76"/>
      <c r="AD103" s="76">
        <f t="shared" si="25"/>
        <v>10.06774330242026</v>
      </c>
      <c r="AE103" s="76"/>
      <c r="AF103" s="76"/>
      <c r="AG103" s="76">
        <f t="shared" si="26"/>
        <v>70.184481513614941</v>
      </c>
      <c r="AH103" s="76"/>
      <c r="AI103" s="76"/>
      <c r="AJ103" s="76">
        <f t="shared" si="27"/>
        <v>138.95715921520045</v>
      </c>
      <c r="AM103" s="76">
        <f t="shared" si="28"/>
        <v>135615.12862766878</v>
      </c>
      <c r="AN103" s="76"/>
      <c r="AP103" s="76">
        <f t="shared" si="29"/>
        <v>504.85667684877149</v>
      </c>
      <c r="AQ103" s="76"/>
      <c r="AS103" s="76">
        <f t="shared" si="30"/>
        <v>441.14024152235442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11D6-4A1A-41A3-BFBC-E2CFF6486A76}">
  <sheetPr codeName="Sheet5"/>
  <dimension ref="A1:BN102"/>
  <sheetViews>
    <sheetView workbookViewId="0">
      <selection activeCell="D39" sqref="D39"/>
    </sheetView>
  </sheetViews>
  <sheetFormatPr defaultColWidth="8.7265625" defaultRowHeight="14.5" x14ac:dyDescent="0.35"/>
  <cols>
    <col min="1" max="1" width="10.81640625" style="74" customWidth="1"/>
    <col min="2" max="9" width="10.81640625" style="1" customWidth="1"/>
    <col min="10" max="10" width="20.7265625" style="2" bestFit="1" customWidth="1"/>
    <col min="11" max="14" width="10.81640625" style="2" customWidth="1"/>
    <col min="15" max="20" width="10.81640625" style="1" customWidth="1"/>
    <col min="21" max="24" width="10.81640625" style="7" customWidth="1"/>
    <col min="25" max="35" width="10.81640625" style="1" customWidth="1"/>
    <col min="36" max="39" width="10.81640625" style="2" customWidth="1"/>
    <col min="40" max="41" width="10.81640625" style="7" customWidth="1"/>
    <col min="42" max="47" width="10.81640625" style="1" customWidth="1"/>
    <col min="48" max="52" width="10.81640625" style="2" customWidth="1"/>
    <col min="53" max="56" width="10.81640625" style="1" customWidth="1"/>
    <col min="57" max="58" width="10.81640625" style="7" customWidth="1"/>
    <col min="59" max="61" width="10.81640625" style="2" customWidth="1"/>
    <col min="62" max="65" width="10.81640625" style="1" customWidth="1"/>
    <col min="66" max="66" width="10.81640625" style="7" customWidth="1"/>
    <col min="67" max="16384" width="8.7265625" style="48"/>
  </cols>
  <sheetData>
    <row r="1" spans="1:66" ht="18.5" x14ac:dyDescent="0.45">
      <c r="A1" s="47"/>
    </row>
    <row r="2" spans="1:66" x14ac:dyDescent="0.35">
      <c r="A2" s="48"/>
      <c r="B2" s="48"/>
      <c r="C2" s="48"/>
      <c r="D2" s="48"/>
      <c r="E2" s="48"/>
      <c r="F2" s="48"/>
      <c r="G2" s="48"/>
      <c r="H2" s="48"/>
      <c r="I2" s="48"/>
      <c r="J2" s="49"/>
      <c r="K2" s="49"/>
      <c r="L2" s="49"/>
      <c r="M2" s="49"/>
      <c r="N2" s="49"/>
      <c r="O2" s="48"/>
      <c r="P2" s="48"/>
      <c r="Q2" s="48"/>
      <c r="R2" s="48"/>
      <c r="S2" s="48"/>
      <c r="T2" s="48"/>
      <c r="U2" s="50"/>
      <c r="V2" s="50"/>
      <c r="W2" s="50"/>
      <c r="X2" s="50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  <c r="AK2" s="49"/>
      <c r="AL2" s="49"/>
      <c r="AM2" s="49"/>
      <c r="AN2" s="50"/>
      <c r="AO2" s="50"/>
      <c r="AP2" s="48"/>
      <c r="AQ2" s="48"/>
      <c r="AR2" s="48"/>
      <c r="AS2" s="48"/>
      <c r="AT2" s="48"/>
      <c r="AU2" s="48"/>
      <c r="AV2" s="49"/>
      <c r="AW2" s="49"/>
      <c r="AX2" s="49"/>
      <c r="AY2" s="49"/>
      <c r="AZ2" s="49"/>
      <c r="BA2" s="48"/>
      <c r="BB2" s="48"/>
      <c r="BC2" s="48"/>
      <c r="BD2" s="48"/>
      <c r="BE2" s="50"/>
      <c r="BF2" s="50"/>
      <c r="BG2" s="49"/>
      <c r="BH2" s="49"/>
      <c r="BI2" s="49"/>
      <c r="BJ2" s="48"/>
      <c r="BK2" s="48"/>
      <c r="BL2" s="48"/>
      <c r="BM2" s="48"/>
      <c r="BN2" s="50"/>
    </row>
    <row r="3" spans="1:66" x14ac:dyDescent="0.35">
      <c r="A3" s="1"/>
    </row>
    <row r="4" spans="1:66" ht="15" thickBot="1" x14ac:dyDescent="0.4">
      <c r="A4" s="1"/>
    </row>
    <row r="5" spans="1:66" ht="14.65" customHeight="1" x14ac:dyDescent="0.35">
      <c r="A5" s="1"/>
      <c r="J5" s="340" t="s">
        <v>317</v>
      </c>
      <c r="K5" s="341"/>
      <c r="L5" s="341"/>
      <c r="M5" s="342"/>
      <c r="AJ5" s="51"/>
      <c r="AK5" s="238"/>
      <c r="AL5" s="239"/>
      <c r="AM5" s="52"/>
      <c r="AV5" s="51" t="s">
        <v>354</v>
      </c>
      <c r="AW5" s="238"/>
      <c r="AX5" s="239"/>
      <c r="AY5" s="52"/>
      <c r="BG5" s="239"/>
      <c r="BH5" s="52"/>
    </row>
    <row r="6" spans="1:66" x14ac:dyDescent="0.35">
      <c r="A6" s="1"/>
      <c r="J6" s="53"/>
      <c r="K6" s="54" t="s">
        <v>318</v>
      </c>
      <c r="L6" s="54" t="s">
        <v>75</v>
      </c>
      <c r="M6" s="55" t="s">
        <v>76</v>
      </c>
      <c r="N6" s="1" t="s">
        <v>96</v>
      </c>
      <c r="O6" s="195">
        <f>AVERAGE(E12:H12,R12:T12,AE12:AH12)</f>
        <v>4706.5919473458262</v>
      </c>
      <c r="P6" s="195">
        <f>MIN(E12:H12,R12:T12,AE12:AH12)</f>
        <v>8.4485945134716225</v>
      </c>
      <c r="Q6" s="195">
        <f>MAX(E12:H12,R12:T12,AE12:AH12)</f>
        <v>23022.983336520334</v>
      </c>
      <c r="AJ6" s="53"/>
      <c r="AK6" s="52"/>
      <c r="AL6" s="58"/>
      <c r="AM6" s="52"/>
      <c r="AV6" s="53" t="s">
        <v>355</v>
      </c>
      <c r="AW6" s="52" t="s">
        <v>93</v>
      </c>
      <c r="AX6" s="58" t="s">
        <v>94</v>
      </c>
      <c r="AY6" s="52"/>
      <c r="AZ6" s="1"/>
      <c r="BG6" s="58"/>
      <c r="BH6" s="52"/>
      <c r="BI6" s="1"/>
    </row>
    <row r="7" spans="1:66" ht="15" thickBot="1" x14ac:dyDescent="0.4">
      <c r="A7" s="1"/>
      <c r="J7" s="59" t="s">
        <v>319</v>
      </c>
      <c r="K7" s="56">
        <f>AVERAGE(B20,E20,H20,Q20,T20,W20,K20,AB20,AE20,AH20,AK20)</f>
        <v>9.9470937157014525</v>
      </c>
      <c r="L7" s="56">
        <f>MIN(B20:AM20)</f>
        <v>2.6583368882172635</v>
      </c>
      <c r="M7" s="57">
        <f>MAX(B20:AM20)</f>
        <v>18.375502918956045</v>
      </c>
      <c r="N7" s="1" t="s">
        <v>97</v>
      </c>
      <c r="O7" s="195">
        <f>AVERAGE(E13:H13,R13:T13,AE13:AH13)</f>
        <v>1.3877995433272068</v>
      </c>
      <c r="P7" s="195">
        <f>MIN(E13:H13,R13:T13,AE13:AH13)</f>
        <v>0.2</v>
      </c>
      <c r="Q7" s="195">
        <f>MAX(E13:H13,R13:T13,AE13:AH13)</f>
        <v>3.2273200465267342</v>
      </c>
      <c r="AJ7" s="60"/>
      <c r="AK7" s="61"/>
      <c r="AL7" s="62"/>
      <c r="AM7" s="63"/>
      <c r="AV7" s="60">
        <f>AVERAGE(AQ20:BK20)</f>
        <v>34.522451485861744</v>
      </c>
      <c r="AW7" s="61">
        <f>MIN(AQ20:BO20)</f>
        <v>25.915439509884436</v>
      </c>
      <c r="AX7" s="62">
        <f>MAX(AQ20:BO20)</f>
        <v>40.809029954170683</v>
      </c>
      <c r="AY7" s="63"/>
      <c r="BG7" s="62"/>
      <c r="BH7" s="63"/>
    </row>
    <row r="8" spans="1:66" ht="15" thickBot="1" x14ac:dyDescent="0.4">
      <c r="A8" s="1"/>
      <c r="J8" s="64" t="s">
        <v>320</v>
      </c>
      <c r="K8" s="65">
        <f>AVERAGE(E16:H16,R16:T16,AE16:AH16)</f>
        <v>0.27272727272727271</v>
      </c>
      <c r="L8" s="66">
        <f>J32</f>
        <v>0.36626534915012771</v>
      </c>
      <c r="M8" s="67">
        <f>J33</f>
        <v>7.210363926114878E-2</v>
      </c>
      <c r="N8" s="1" t="s">
        <v>98</v>
      </c>
      <c r="O8" s="195">
        <f>AVERAGE(E14:H14,R14:T14,AE14:AH14)</f>
        <v>2008.4289452092016</v>
      </c>
      <c r="P8" s="195">
        <f>MIN(E14:H14,R14:T14,AE14:AH14)</f>
        <v>1991.1805622459185</v>
      </c>
      <c r="Q8" s="195">
        <f>MAX(E14:H14,R14:T14,AE14:AH14)</f>
        <v>2018.0098903771925</v>
      </c>
    </row>
    <row r="9" spans="1:66" ht="15" thickBot="1" x14ac:dyDescent="0.4">
      <c r="A9" s="1"/>
      <c r="J9" s="118" t="s">
        <v>356</v>
      </c>
      <c r="K9" s="182">
        <f>AVERAGE(B22,E22,H22,Q22,T22,W22,K22,AB22,AE22,AH22,AK22)</f>
        <v>15.214890263191114</v>
      </c>
      <c r="L9" s="182">
        <f>MIN(B22:AM22)</f>
        <v>4.2907833713557011</v>
      </c>
      <c r="M9" s="183">
        <f>MAX(B22:AM22)</f>
        <v>29.660001991822128</v>
      </c>
      <c r="N9" s="1"/>
      <c r="O9" s="195"/>
      <c r="P9" s="195"/>
      <c r="Q9" s="195"/>
    </row>
    <row r="10" spans="1:66" x14ac:dyDescent="0.35">
      <c r="A10" s="1"/>
      <c r="J10" s="343" t="s">
        <v>323</v>
      </c>
      <c r="K10" s="344"/>
      <c r="L10" s="344"/>
      <c r="M10" s="345"/>
    </row>
    <row r="11" spans="1:66" x14ac:dyDescent="0.35">
      <c r="A11" s="1" t="s">
        <v>95</v>
      </c>
      <c r="E11" s="1">
        <v>0</v>
      </c>
      <c r="F11" s="1">
        <v>0</v>
      </c>
      <c r="G11" s="1">
        <v>0</v>
      </c>
      <c r="H11" s="1">
        <v>0</v>
      </c>
      <c r="J11" s="53"/>
      <c r="K11" s="54" t="s">
        <v>355</v>
      </c>
      <c r="L11" s="54" t="s">
        <v>357</v>
      </c>
      <c r="M11" s="68" t="s">
        <v>358</v>
      </c>
      <c r="O11" s="1">
        <v>0</v>
      </c>
      <c r="R11" s="1">
        <v>0</v>
      </c>
      <c r="S11" s="1">
        <v>0</v>
      </c>
      <c r="T11" s="1">
        <v>0</v>
      </c>
      <c r="AE11" s="1">
        <v>0</v>
      </c>
      <c r="AF11" s="1">
        <v>0</v>
      </c>
      <c r="AG11" s="1">
        <v>0</v>
      </c>
      <c r="AH11" s="1">
        <v>0</v>
      </c>
      <c r="AS11" s="1">
        <v>0</v>
      </c>
      <c r="BD11" s="1">
        <v>0</v>
      </c>
      <c r="BM11" s="1">
        <v>0</v>
      </c>
    </row>
    <row r="12" spans="1:66" x14ac:dyDescent="0.35">
      <c r="A12" s="1" t="s">
        <v>96</v>
      </c>
      <c r="E12" s="1">
        <v>3709.8529831835726</v>
      </c>
      <c r="F12" s="1">
        <v>23022.983336520334</v>
      </c>
      <c r="G12" s="1">
        <v>5873.8727048849414</v>
      </c>
      <c r="H12" s="1">
        <v>18844.965553819471</v>
      </c>
      <c r="I12" s="1">
        <f>SUM(E12:H12)</f>
        <v>51451.674578408318</v>
      </c>
      <c r="J12" s="59" t="s">
        <v>320</v>
      </c>
      <c r="K12" s="69">
        <f>AVERAGE(E16:H16,R16:T16,AE16:AH16)</f>
        <v>0.27272727272727271</v>
      </c>
      <c r="L12" s="69">
        <f>MIN(B16:AM16)</f>
        <v>7.1478962567329482E-2</v>
      </c>
      <c r="M12" s="70">
        <f>MAX(B16:AM16)</f>
        <v>0.83708795479103792</v>
      </c>
      <c r="O12" s="1">
        <v>5102.5532295244839</v>
      </c>
      <c r="R12" s="1">
        <v>8.4485945134716225</v>
      </c>
      <c r="S12" s="1">
        <v>10.807110408580105</v>
      </c>
      <c r="T12" s="1">
        <v>98.941233170236387</v>
      </c>
      <c r="U12" s="71">
        <f>SUM(R12:T12)</f>
        <v>118.19693809228812</v>
      </c>
      <c r="AE12" s="1">
        <v>15.299627844999119</v>
      </c>
      <c r="AF12" s="1">
        <v>120.73110153714121</v>
      </c>
      <c r="AG12" s="1">
        <v>36.609174921333867</v>
      </c>
      <c r="AH12" s="1">
        <v>30</v>
      </c>
      <c r="AI12" s="1">
        <f>SUM(AE12:AH12)</f>
        <v>202.6399043034742</v>
      </c>
      <c r="AS12" s="1">
        <v>110528.4407238266</v>
      </c>
      <c r="BD12" s="1">
        <v>484.63315424342949</v>
      </c>
      <c r="BE12" s="71"/>
      <c r="BM12" s="1">
        <v>439.83239578911332</v>
      </c>
      <c r="BN12" s="71"/>
    </row>
    <row r="13" spans="1:66" ht="15" thickBot="1" x14ac:dyDescent="0.4">
      <c r="A13" s="1" t="s">
        <v>97</v>
      </c>
      <c r="E13" s="1">
        <v>3.2273200465267342</v>
      </c>
      <c r="F13" s="1">
        <v>1.9639171613219699</v>
      </c>
      <c r="G13" s="1">
        <v>0.5</v>
      </c>
      <c r="H13" s="1">
        <v>0.46688841539729337</v>
      </c>
      <c r="J13" s="64" t="s">
        <v>327</v>
      </c>
      <c r="K13" s="61">
        <f>K7</f>
        <v>9.9470937157014525</v>
      </c>
      <c r="L13" s="61">
        <f>K30</f>
        <v>5.567247354523488</v>
      </c>
      <c r="M13" s="62">
        <f>K31</f>
        <v>15.906231404848313</v>
      </c>
      <c r="O13" s="1">
        <v>0.12790618537049361</v>
      </c>
      <c r="R13" s="1">
        <v>0.97778470760302894</v>
      </c>
      <c r="S13" s="1">
        <v>0.75571394873886133</v>
      </c>
      <c r="T13" s="1">
        <v>2.7936345706011432</v>
      </c>
      <c r="AE13" s="1">
        <v>0.71251705805743204</v>
      </c>
      <c r="AF13" s="1">
        <v>3.1248150430485633</v>
      </c>
      <c r="AG13" s="1">
        <v>0.5432040253042445</v>
      </c>
      <c r="AH13" s="1">
        <v>0.2</v>
      </c>
      <c r="AS13" s="1">
        <v>4.5614421707597446</v>
      </c>
      <c r="BD13" s="1">
        <v>7.0714851143274329</v>
      </c>
      <c r="BM13" s="1">
        <v>6.4142296682117044</v>
      </c>
    </row>
    <row r="14" spans="1:66" ht="15" thickBot="1" x14ac:dyDescent="0.4">
      <c r="A14" s="1" t="s">
        <v>98</v>
      </c>
      <c r="E14" s="1">
        <v>1998.8058527907949</v>
      </c>
      <c r="F14" s="1">
        <v>2012.7253473225737</v>
      </c>
      <c r="G14" s="1">
        <v>2014.3394753838786</v>
      </c>
      <c r="H14" s="1">
        <v>2017.9802530056802</v>
      </c>
      <c r="J14" s="118" t="s">
        <v>356</v>
      </c>
      <c r="K14" s="182">
        <f>K9</f>
        <v>15.214890263191114</v>
      </c>
      <c r="L14" s="182">
        <f>B22</f>
        <v>29.660001991822128</v>
      </c>
      <c r="M14" s="183">
        <f>H22</f>
        <v>4.595166981618604</v>
      </c>
      <c r="O14" s="1">
        <v>2014.2741433904903</v>
      </c>
      <c r="R14" s="1">
        <v>1992.3334080704108</v>
      </c>
      <c r="S14" s="1">
        <v>2005.2627120086288</v>
      </c>
      <c r="T14" s="1">
        <v>2016.4446267630246</v>
      </c>
      <c r="AE14" s="1">
        <v>1991.1805622459185</v>
      </c>
      <c r="AF14" s="1">
        <v>2010.9272919696994</v>
      </c>
      <c r="AG14" s="1">
        <v>2014.7089773634127</v>
      </c>
      <c r="AH14" s="1">
        <v>2018.0098903771925</v>
      </c>
      <c r="AS14" s="1">
        <v>2023.8237616827707</v>
      </c>
      <c r="BD14" s="1">
        <v>2028.2012942866043</v>
      </c>
      <c r="BM14" s="1">
        <v>2022.2799151873257</v>
      </c>
    </row>
    <row r="15" spans="1:66" x14ac:dyDescent="0.35">
      <c r="A15" s="1"/>
      <c r="E15" s="1">
        <f>E12/(4*E13)</f>
        <v>287.37876393574169</v>
      </c>
      <c r="L15" s="78"/>
      <c r="M15" s="78"/>
    </row>
    <row r="16" spans="1:66" x14ac:dyDescent="0.35">
      <c r="A16" s="1"/>
      <c r="E16" s="5">
        <f>E12/$I$12</f>
        <v>7.210363926114878E-2</v>
      </c>
      <c r="F16" s="5">
        <f>F12/$I$12</f>
        <v>0.44746810526905423</v>
      </c>
      <c r="G16" s="5">
        <f>G12/$I$12</f>
        <v>0.11416290631966934</v>
      </c>
      <c r="H16" s="5">
        <f>H12/$I$12</f>
        <v>0.36626534915012771</v>
      </c>
      <c r="R16" s="5">
        <f>R12/$U$12</f>
        <v>7.1478962567329482E-2</v>
      </c>
      <c r="S16" s="5">
        <f>S12/$U$12</f>
        <v>9.1433082641632538E-2</v>
      </c>
      <c r="T16" s="5">
        <f>T12/$U$12</f>
        <v>0.83708795479103792</v>
      </c>
      <c r="U16" s="5"/>
      <c r="AE16" s="5">
        <f>AE12/$AI$12</f>
        <v>7.550155482745563E-2</v>
      </c>
      <c r="AF16" s="5">
        <f>AF12/$AI$12</f>
        <v>0.59579134698136216</v>
      </c>
      <c r="AG16" s="5">
        <f t="shared" ref="AG16:AH16" si="0">AG12/$AI$12</f>
        <v>0.18066123277727097</v>
      </c>
      <c r="AH16" s="5">
        <f t="shared" si="0"/>
        <v>0.14804586541391127</v>
      </c>
    </row>
    <row r="17" spans="1:66" ht="15.5" x14ac:dyDescent="0.35">
      <c r="A17" s="72"/>
      <c r="D17" s="73">
        <f>SUM(D24:D71)</f>
        <v>5901403.338468696</v>
      </c>
      <c r="N17" s="52"/>
      <c r="Q17" s="1">
        <f>SUM(Q43:Q71)</f>
        <v>18.920265433283319</v>
      </c>
      <c r="AD17" s="73">
        <f>SUM(AD43:AD71)</f>
        <v>92.345716345238969</v>
      </c>
      <c r="AS17" s="73">
        <f>SUM(AS43:AS71)</f>
        <v>1276681246.8483088</v>
      </c>
      <c r="AZ17" s="52"/>
      <c r="BB17" s="1">
        <f>SUM(BC47:BC71)</f>
        <v>979.01378636404775</v>
      </c>
      <c r="BI17" s="52"/>
      <c r="BK17" s="1">
        <f>SUM(BL47:BL71)</f>
        <v>4722.817741356117</v>
      </c>
    </row>
    <row r="18" spans="1:66" x14ac:dyDescent="0.35">
      <c r="B18" s="75">
        <v>1983.9759267841896</v>
      </c>
      <c r="C18" s="76">
        <f>E$12+((E$11-E$12)/(1+EXP((($B18-E$14)/E$13))))</f>
        <v>37.098488885070765</v>
      </c>
      <c r="D18" s="2">
        <f>C18/E$12</f>
        <v>9.9999889626987519E-3</v>
      </c>
      <c r="E18" s="77">
        <v>2003.7009002508021</v>
      </c>
      <c r="F18" s="76">
        <f>F$12+((F$11-F$12)/(1+EXP((($E18-F$14)/F$13))))</f>
        <v>230.22840124641516</v>
      </c>
      <c r="G18" s="2">
        <f>F18/F$12</f>
        <v>9.99993779612454E-3</v>
      </c>
      <c r="H18" s="78">
        <v>2012.0419080773893</v>
      </c>
      <c r="I18" s="76">
        <f>G$12+((G$11-G$12)/(1+EXP((($H18-G$14)/G$13))))</f>
        <v>58.737868575897664</v>
      </c>
      <c r="J18" s="2">
        <f>I18/G$12</f>
        <v>9.9998538489009074E-3</v>
      </c>
      <c r="K18" s="78">
        <v>2015.8348448063018</v>
      </c>
      <c r="L18" s="76">
        <f>H$12+((H$11-H$12)/(1+EXP((($K18-H$14)/H$13))))</f>
        <v>188.44966593223944</v>
      </c>
      <c r="M18" s="2">
        <f>L18/H$12</f>
        <v>1.0000000551555517E-2</v>
      </c>
      <c r="Q18" s="75">
        <v>1987.8403701710697</v>
      </c>
      <c r="R18" s="76">
        <f>R$12+((R$11-R$12)/(1+EXP((($Q18-R$14)/R$13))))</f>
        <v>8.4485946821905245E-2</v>
      </c>
      <c r="S18" s="2">
        <f>R18/R$12</f>
        <v>1.0000000199700555E-2</v>
      </c>
      <c r="T18" s="77">
        <v>2001.7901158333495</v>
      </c>
      <c r="U18" s="76">
        <f>S$12+((S$11-S$12)/(1+EXP((($T18-S$14)/S$13))))</f>
        <v>0.10807110289576016</v>
      </c>
      <c r="V18" s="2">
        <f>U18/S$12</f>
        <v>9.999999889883527E-3</v>
      </c>
      <c r="W18" s="78">
        <v>2003.607520480773</v>
      </c>
      <c r="X18" s="76">
        <f>T$12+((T$11-T$12)/(1+EXP((($W18-T$14)/T$13))))</f>
        <v>0.98940510434378837</v>
      </c>
      <c r="Y18" s="2">
        <f>X18/T$12</f>
        <v>9.9999269530170187E-3</v>
      </c>
      <c r="Z18" s="2"/>
      <c r="AA18" s="2"/>
      <c r="AB18" s="75">
        <v>1988.2675084755881</v>
      </c>
      <c r="AC18" s="76">
        <f>AE$12+((AE$11-AE$12)/(1+EXP((($AB18-AE$14)/AE$13))))</f>
        <v>0.25228466744504452</v>
      </c>
      <c r="AD18" s="2">
        <f>AC18/AE$12</f>
        <v>1.6489595041196185E-2</v>
      </c>
      <c r="AE18" s="77">
        <v>1996.7320659199715</v>
      </c>
      <c r="AF18" s="76">
        <f>AF$12+((AF$11-AF$12)/(1+EXP((($AE18-AF$14)/AF$13))))</f>
        <v>1.2715500010812804</v>
      </c>
      <c r="AG18" s="2">
        <f>AF18/AF$12</f>
        <v>1.0532083157463E-2</v>
      </c>
      <c r="AH18" s="78">
        <v>1997.9978761689131</v>
      </c>
      <c r="AI18" s="76">
        <f>AG$12+((AG$11-AG$12)/(1+EXP((($AH18-AG$14)/AG$13))))</f>
        <v>1.5916157281026244E-12</v>
      </c>
      <c r="AJ18" s="2">
        <f>AI18/AG$12</f>
        <v>4.3475869956717215E-14</v>
      </c>
      <c r="AK18" s="78">
        <v>2017.0908662889344</v>
      </c>
      <c r="AL18" s="76">
        <f>AH$12+((AH$11-AH$12)/(1+EXP((($AK18-AH$14)/AH$13))))</f>
        <v>0.29999982442677009</v>
      </c>
      <c r="AM18" s="2">
        <f>AL18/AH$12</f>
        <v>9.9999941475590031E-3</v>
      </c>
      <c r="AN18" s="78"/>
      <c r="AO18" s="76"/>
      <c r="AQ18" s="75">
        <v>2001.0538857699621</v>
      </c>
      <c r="AR18" s="76">
        <f>AS$12+((AS$11-AS$12)/(1+EXP((($BB18-AS$14)/AS$13))))</f>
        <v>302.89966869565251</v>
      </c>
      <c r="AS18" s="2">
        <f>AR18/AS12</f>
        <v>2.7404681248738225E-3</v>
      </c>
      <c r="AT18" s="77"/>
      <c r="AU18" s="76"/>
      <c r="AW18" s="78"/>
      <c r="AX18" s="76"/>
      <c r="BB18" s="75">
        <v>1996.9254741081813</v>
      </c>
      <c r="BC18" s="76">
        <f>BD$12+((BD$11-BD$12)/(1+EXP((($BB18-BD$14)/BD$13))))</f>
        <v>5.746869517901473</v>
      </c>
      <c r="BD18" s="2">
        <f>BC18/BD12</f>
        <v>1.1858184830282663E-2</v>
      </c>
      <c r="BE18" s="76"/>
      <c r="BF18" s="2"/>
      <c r="BG18" s="76"/>
      <c r="BK18" s="75">
        <v>1991.9729234627621</v>
      </c>
      <c r="BL18" s="76">
        <f t="shared" ref="BL18:BL21" si="1">BM$12+((BM$11-BM$12)/(1+EXP((($BB18-BM$14)/BM$13))))</f>
        <v>8.2857151201098986</v>
      </c>
      <c r="BM18" s="2">
        <f>BL18/BM12</f>
        <v>1.8838346605288835E-2</v>
      </c>
      <c r="BN18" s="76"/>
    </row>
    <row r="19" spans="1:66" x14ac:dyDescent="0.35">
      <c r="B19" s="75">
        <v>2002.3514297031456</v>
      </c>
      <c r="C19" s="76">
        <f t="shared" ref="C19:C21" si="2">E$12+((E$11-E$12)/(1+EXP((($B19-E$14)/E$13))))</f>
        <v>2782.3904809307869</v>
      </c>
      <c r="D19" s="2">
        <f>C19/E$12</f>
        <v>0.75000020042387416</v>
      </c>
      <c r="E19" s="77">
        <v>2014.8829308525653</v>
      </c>
      <c r="F19" s="76">
        <f t="shared" ref="F19:F21" si="3">F$12+((F$11-F$12)/(1+EXP((($E19-F$14)/F$13))))</f>
        <v>17267.237508186736</v>
      </c>
      <c r="G19" s="2">
        <f>F19/F$12</f>
        <v>0.75000000025176949</v>
      </c>
      <c r="H19" s="78">
        <v>2014.8887821145408</v>
      </c>
      <c r="I19" s="76">
        <f>G$12+((G$11-G$12)/(1+EXP((($H19-G$14)/G$13))))</f>
        <v>4405.4058201697435</v>
      </c>
      <c r="J19" s="2">
        <f>I19/G$12</f>
        <v>0.75000021987300414</v>
      </c>
      <c r="K19" s="78">
        <v>2018.4931816945191</v>
      </c>
      <c r="L19" s="76">
        <f t="shared" ref="L19:L21" si="4">H$12+((H$11-H$12)/(1+EXP((($K19-H$14)/H$13))))</f>
        <v>14133.719157185711</v>
      </c>
      <c r="M19" s="2">
        <f>L19/H$12</f>
        <v>0.74999973424313893</v>
      </c>
      <c r="Q19" s="75">
        <v>1993.4076175255932</v>
      </c>
      <c r="R19" s="76">
        <f t="shared" ref="R19:R21" si="5">R$12+((R$11-R$12)/(1+EXP((($Q19-R$14)/R$13))))</f>
        <v>6.3364510041990609</v>
      </c>
      <c r="S19" s="2">
        <f>R19/R$12</f>
        <v>0.75000060591088091</v>
      </c>
      <c r="T19" s="77">
        <v>2006.0929494397415</v>
      </c>
      <c r="U19" s="76">
        <f t="shared" ref="U19:U21" si="6">S$12+((S$11-S$12)/(1+EXP((($T19-S$14)/S$13))))</f>
        <v>8.105334952345979</v>
      </c>
      <c r="V19" s="2">
        <f>U19/S$12</f>
        <v>0.75000019856472444</v>
      </c>
      <c r="W19" s="78">
        <v>2019.5137518856213</v>
      </c>
      <c r="X19" s="76">
        <f t="shared" ref="X19:X21" si="7">T$12+((T$11-T$12)/(1+EXP((($W19-T$14)/T$13))))</f>
        <v>74.205950465899505</v>
      </c>
      <c r="Y19" s="2">
        <f>X19/T$12</f>
        <v>0.75000025862040931</v>
      </c>
      <c r="Z19" s="2"/>
      <c r="AA19" s="2"/>
      <c r="AB19" s="75">
        <v>1991.9633446539383</v>
      </c>
      <c r="AC19" s="76">
        <f t="shared" ref="AC19:AC21" si="8">AE$12+((AE$11-AE$12)/(1+EXP((($AB19-AE$14)/AE$13))))</f>
        <v>11.474730595359029</v>
      </c>
      <c r="AD19" s="2">
        <f>AC19/AE$12</f>
        <v>0.75000063476117118</v>
      </c>
      <c r="AE19" s="77">
        <v>2014.3602401535036</v>
      </c>
      <c r="AF19" s="76">
        <f t="shared" ref="AF19:AF21" si="9">AF$12+((AF$11-AF$12)/(1+EXP((($AE19-AF$14)/AF$13))))</f>
        <v>90.548239059657917</v>
      </c>
      <c r="AG19" s="2">
        <f>AF19/AF$12</f>
        <v>0.74999927861837679</v>
      </c>
      <c r="AH19" s="78">
        <v>2015.3057461021936</v>
      </c>
      <c r="AI19" s="76">
        <f t="shared" ref="AI19:AI21" si="10">AG$12+((AG$11-AG$12)/(1+EXP((($AH19-AG$14)/AG$13))))</f>
        <v>27.456857451057978</v>
      </c>
      <c r="AJ19" s="2">
        <f>AI19/AG$12</f>
        <v>0.74999935153025232</v>
      </c>
      <c r="AK19" s="78">
        <v>2018.2296128400124</v>
      </c>
      <c r="AL19" s="76">
        <f t="shared" ref="AL19:AL21" si="11">AH$12+((AH$11-AH$12)/(1+EXP((($AK19-AH$14)/AH$13))))</f>
        <v>22.500000143050038</v>
      </c>
      <c r="AM19" s="2">
        <f>AL19/AH$12</f>
        <v>0.75000000476833462</v>
      </c>
      <c r="AN19" s="78"/>
      <c r="AO19" s="76"/>
      <c r="AQ19" s="75">
        <v>2026.9693252798465</v>
      </c>
      <c r="AR19" s="76">
        <f>AS$12+((AS$11-AS$12)/(1+EXP((($BB19-AS$14)/AS$13))))</f>
        <v>105528.89096856159</v>
      </c>
      <c r="AS19" s="2">
        <f>AR19/AS12</f>
        <v>0.95476684803907441</v>
      </c>
      <c r="AT19" s="77"/>
      <c r="AU19" s="76"/>
      <c r="AW19" s="78"/>
      <c r="AX19" s="76"/>
      <c r="BB19" s="75">
        <v>2037.734504062352</v>
      </c>
      <c r="BC19" s="76">
        <f>BD$12+((BD$11-BD$12)/(1+EXP((($BB19-BD$14)/BD$13))))</f>
        <v>384.71250057303985</v>
      </c>
      <c r="BD19" s="2">
        <f>BC19/BD12</f>
        <v>0.79382208419814415</v>
      </c>
      <c r="BE19" s="76"/>
      <c r="BF19" s="2"/>
      <c r="BG19" s="76"/>
      <c r="BK19" s="75">
        <v>2028.8158084562922</v>
      </c>
      <c r="BL19" s="76">
        <f t="shared" si="1"/>
        <v>403.5651338150933</v>
      </c>
      <c r="BM19" s="2">
        <f>BL19/BM12</f>
        <v>0.91754299519262994</v>
      </c>
      <c r="BN19" s="76"/>
    </row>
    <row r="20" spans="1:66" s="193" customFormat="1" x14ac:dyDescent="0.35">
      <c r="A20" s="191"/>
      <c r="B20" s="191">
        <f>B19-B18</f>
        <v>18.375502918956045</v>
      </c>
      <c r="C20" s="192"/>
      <c r="D20" s="181"/>
      <c r="E20" s="191">
        <f>E19-E18</f>
        <v>11.182030601763245</v>
      </c>
      <c r="F20" s="191"/>
      <c r="G20" s="191"/>
      <c r="H20" s="191">
        <f t="shared" ref="H20" si="12">H19-H18</f>
        <v>2.8468740371515651</v>
      </c>
      <c r="I20" s="191"/>
      <c r="J20" s="191"/>
      <c r="K20" s="191">
        <f t="shared" ref="K20" si="13">K19-K18</f>
        <v>2.6583368882172635</v>
      </c>
      <c r="L20" s="192"/>
      <c r="M20" s="192"/>
      <c r="N20" s="181"/>
      <c r="O20" s="77"/>
      <c r="P20" s="77"/>
      <c r="Q20" s="191">
        <f>Q19-Q18</f>
        <v>5.567247354523488</v>
      </c>
      <c r="R20" s="192"/>
      <c r="S20" s="181"/>
      <c r="T20" s="191">
        <f>T19-T18</f>
        <v>4.3028336063919141</v>
      </c>
      <c r="U20" s="191"/>
      <c r="V20" s="191"/>
      <c r="W20" s="191">
        <f t="shared" ref="W20" si="14">W19-W18</f>
        <v>15.906231404848313</v>
      </c>
      <c r="X20" s="192"/>
      <c r="Y20" s="181"/>
      <c r="Z20" s="181"/>
      <c r="AA20" s="181"/>
      <c r="AB20" s="191">
        <f>AB19-AB18</f>
        <v>3.6958361783501914</v>
      </c>
      <c r="AC20" s="192"/>
      <c r="AD20" s="181"/>
      <c r="AE20" s="191">
        <f>AE19-AE18</f>
        <v>17.628174233532036</v>
      </c>
      <c r="AF20" s="191"/>
      <c r="AG20" s="191"/>
      <c r="AH20" s="191">
        <f t="shared" ref="AH20" si="15">AH19-AH18</f>
        <v>17.307869933280472</v>
      </c>
      <c r="AI20" s="191"/>
      <c r="AJ20" s="191"/>
      <c r="AK20" s="191"/>
      <c r="AL20" s="192"/>
      <c r="AM20" s="192"/>
      <c r="AN20" s="191"/>
      <c r="AO20" s="192"/>
      <c r="AP20" s="77"/>
      <c r="AQ20" s="191">
        <f>AQ19-AQ18</f>
        <v>25.915439509884436</v>
      </c>
      <c r="AR20" s="192"/>
      <c r="AS20" s="181"/>
      <c r="AT20" s="191"/>
      <c r="AU20" s="181"/>
      <c r="AV20" s="192"/>
      <c r="AW20" s="191"/>
      <c r="AX20" s="181"/>
      <c r="AY20" s="192"/>
      <c r="AZ20" s="181"/>
      <c r="BA20" s="77"/>
      <c r="BB20" s="191">
        <f>BB19-BB18</f>
        <v>40.809029954170683</v>
      </c>
      <c r="BC20" s="192"/>
      <c r="BD20" s="181"/>
      <c r="BE20" s="192"/>
      <c r="BF20" s="181"/>
      <c r="BG20" s="181"/>
      <c r="BH20" s="192"/>
      <c r="BI20" s="181"/>
      <c r="BJ20" s="77"/>
      <c r="BK20" s="191">
        <f>BK19-BK18</f>
        <v>36.842884993530106</v>
      </c>
      <c r="BL20" s="192"/>
      <c r="BM20" s="181"/>
      <c r="BN20" s="192"/>
    </row>
    <row r="21" spans="1:66" x14ac:dyDescent="0.35">
      <c r="B21" s="75">
        <v>2013.6359287760117</v>
      </c>
      <c r="C21" s="76">
        <f t="shared" si="2"/>
        <v>3672.7562010442248</v>
      </c>
      <c r="D21" s="2">
        <f>C21/E$12</f>
        <v>0.99000047109481049</v>
      </c>
      <c r="E21" s="77">
        <v>2021.7497899338857</v>
      </c>
      <c r="F21" s="76">
        <f t="shared" si="3"/>
        <v>22792.75441760624</v>
      </c>
      <c r="G21" s="2">
        <f>F21/F$12</f>
        <v>0.99000003971905359</v>
      </c>
      <c r="H21" s="78">
        <v>2016.6370750590079</v>
      </c>
      <c r="I21" s="76">
        <f>G$12+((G$11-G$12)/(1+EXP((($H21-G$14)/G$13))))</f>
        <v>5815.1386006947268</v>
      </c>
      <c r="J21" s="2">
        <f>I21/G$12</f>
        <v>0.99000078702056837</v>
      </c>
      <c r="K21" s="78">
        <v>2020.1256281776575</v>
      </c>
      <c r="L21" s="76">
        <f t="shared" si="4"/>
        <v>18656.50268992376</v>
      </c>
      <c r="M21" s="2">
        <f>L21/H$12</f>
        <v>0.98999929910418361</v>
      </c>
      <c r="Q21" s="75">
        <v>1996.8264808464785</v>
      </c>
      <c r="R21" s="76">
        <f t="shared" si="5"/>
        <v>8.3641115500021179</v>
      </c>
      <c r="S21" s="2">
        <f>R21/R$12</f>
        <v>0.9900003529184892</v>
      </c>
      <c r="T21" s="77">
        <v>2008.7352477937939</v>
      </c>
      <c r="U21" s="76">
        <f t="shared" si="6"/>
        <v>10.699030755603992</v>
      </c>
      <c r="V21" s="2">
        <f>U21/S$12</f>
        <v>0.98999920895688232</v>
      </c>
      <c r="W21" s="78">
        <v>2029.2819695654889</v>
      </c>
      <c r="X21" s="76">
        <f t="shared" si="7"/>
        <v>97.951910991759618</v>
      </c>
      <c r="Y21" s="2">
        <f>X21/T$12</f>
        <v>0.99000091117952249</v>
      </c>
      <c r="Z21" s="2"/>
      <c r="AA21" s="2"/>
      <c r="AB21" s="75">
        <v>1994.4547296106537</v>
      </c>
      <c r="AC21" s="76">
        <f t="shared" si="8"/>
        <v>15.146645614781056</v>
      </c>
      <c r="AD21" s="2">
        <f>AC21/AE$12</f>
        <v>0.99000091820742764</v>
      </c>
      <c r="AE21" s="77">
        <v>2025.2860692694653</v>
      </c>
      <c r="AF21" s="76">
        <f t="shared" si="9"/>
        <v>119.52374372882414</v>
      </c>
      <c r="AG21" s="2">
        <f>AF21/AF$12</f>
        <v>0.98999961242012158</v>
      </c>
      <c r="AH21" s="78">
        <v>2017.2050205678158</v>
      </c>
      <c r="AI21" s="76">
        <f t="shared" si="10"/>
        <v>36.243053550209396</v>
      </c>
      <c r="AJ21" s="2">
        <f>AI21/AG$12</f>
        <v>0.98999919086100152</v>
      </c>
      <c r="AK21" s="78">
        <v>2018.9289229446119</v>
      </c>
      <c r="AL21" s="76">
        <f t="shared" si="11"/>
        <v>29.700012766858972</v>
      </c>
      <c r="AM21" s="2">
        <f>AL21/AH$12</f>
        <v>0.99000042556196577</v>
      </c>
      <c r="AN21" s="78"/>
      <c r="AO21" s="76"/>
      <c r="AQ21" s="75">
        <v>2042.8843717234813</v>
      </c>
      <c r="AR21" s="76">
        <f>AS$12+((AS$11-AS$12)/(1+EXP((($BB21-AS$14)/AS$13))))</f>
        <v>110506.91753157292</v>
      </c>
      <c r="AS21" s="2">
        <f>AR21/AS12</f>
        <v>0.99980527009959852</v>
      </c>
      <c r="AT21" s="77"/>
      <c r="AU21" s="76"/>
      <c r="AW21" s="78"/>
      <c r="AX21" s="76"/>
      <c r="BB21" s="75">
        <v>2062.7953658165338</v>
      </c>
      <c r="BC21" s="76">
        <f>BD$12+((BD$11-BD$12)/(1+EXP((($BB21-BD$14)/BD$13))))</f>
        <v>481.02259585332888</v>
      </c>
      <c r="BD21" s="2">
        <f>BC21/BD12</f>
        <v>0.99254991459315833</v>
      </c>
      <c r="BE21" s="76"/>
      <c r="BF21" s="2"/>
      <c r="BG21" s="76"/>
      <c r="BK21" s="75">
        <v>2051.4410117699858</v>
      </c>
      <c r="BL21" s="76">
        <f t="shared" si="1"/>
        <v>439.03937516831382</v>
      </c>
      <c r="BM21" s="2">
        <f>BL21/BM12</f>
        <v>0.99819699360849323</v>
      </c>
      <c r="BN21" s="76"/>
    </row>
    <row r="22" spans="1:66" x14ac:dyDescent="0.35">
      <c r="B22" s="75">
        <f>B21-B18</f>
        <v>29.660001991822128</v>
      </c>
      <c r="C22" s="76"/>
      <c r="D22" s="2"/>
      <c r="E22" s="75">
        <f>E21-E18</f>
        <v>18.048889683083644</v>
      </c>
      <c r="F22" s="75"/>
      <c r="G22" s="76"/>
      <c r="H22" s="75">
        <f>H21-H18</f>
        <v>4.595166981618604</v>
      </c>
      <c r="I22" s="75"/>
      <c r="J22" s="75"/>
      <c r="K22" s="75">
        <f t="shared" ref="K22" si="16">K21-K18</f>
        <v>4.2907833713557011</v>
      </c>
      <c r="M22" s="76"/>
      <c r="Q22" s="75">
        <f>Q21-Q18</f>
        <v>8.9861106754087814</v>
      </c>
      <c r="R22" s="76"/>
      <c r="S22" s="2"/>
      <c r="T22" s="75">
        <f>T21-T18</f>
        <v>6.9451319604443142</v>
      </c>
      <c r="U22" s="76"/>
      <c r="V22" s="2"/>
      <c r="W22" s="75">
        <f>W21-W18</f>
        <v>25.674449084715889</v>
      </c>
      <c r="X22" s="76"/>
      <c r="Y22" s="2"/>
      <c r="Z22" s="2"/>
      <c r="AA22" s="2"/>
      <c r="AB22" s="75">
        <f>AB21-AB18</f>
        <v>6.1872211350655562</v>
      </c>
      <c r="AC22" s="76"/>
      <c r="AD22" s="2"/>
      <c r="AE22" s="75">
        <f>AE21-AE18</f>
        <v>28.554003349493769</v>
      </c>
      <c r="AF22" s="75"/>
      <c r="AG22" s="75"/>
      <c r="AH22" s="75">
        <f t="shared" ref="AH22" si="17">AH21-AH18</f>
        <v>19.207144398902756</v>
      </c>
      <c r="AI22" s="75"/>
      <c r="AJ22" s="75"/>
      <c r="AK22" s="75"/>
      <c r="AM22" s="76"/>
      <c r="AN22" s="75"/>
      <c r="AO22" s="76"/>
      <c r="AQ22" s="75">
        <f>AQ21-AQ18</f>
        <v>41.830485953519201</v>
      </c>
      <c r="AR22" s="76"/>
      <c r="AS22" s="2"/>
      <c r="AT22" s="75"/>
      <c r="AU22" s="2"/>
      <c r="AV22" s="76"/>
      <c r="AW22" s="75"/>
      <c r="AY22" s="76"/>
      <c r="BB22" s="75">
        <f>BB21-BB18</f>
        <v>65.869891708352498</v>
      </c>
      <c r="BC22" s="76">
        <f>BD$12+((BD$11-BD$12)/(1+EXP((($BB22-BD$14)/BD$13))))</f>
        <v>0</v>
      </c>
      <c r="BD22" s="2"/>
      <c r="BE22" s="76"/>
      <c r="BF22" s="2"/>
      <c r="BH22" s="76"/>
      <c r="BK22" s="75">
        <f>BK21-BK18</f>
        <v>59.468088307223752</v>
      </c>
      <c r="BL22" s="76"/>
      <c r="BM22" s="2"/>
      <c r="BN22" s="76"/>
    </row>
    <row r="23" spans="1:66" s="83" customFormat="1" ht="52.5" x14ac:dyDescent="0.35">
      <c r="A23" s="79"/>
      <c r="B23" s="80" t="s">
        <v>359</v>
      </c>
      <c r="C23" s="80" t="s">
        <v>360</v>
      </c>
      <c r="D23" s="80" t="s">
        <v>361</v>
      </c>
      <c r="E23" s="80" t="s">
        <v>362</v>
      </c>
      <c r="F23" s="80" t="s">
        <v>363</v>
      </c>
      <c r="G23" s="80" t="s">
        <v>364</v>
      </c>
      <c r="H23" s="80" t="s">
        <v>365</v>
      </c>
      <c r="I23" s="81">
        <v>26</v>
      </c>
      <c r="J23" s="82"/>
      <c r="K23" s="82"/>
      <c r="L23" s="82"/>
      <c r="M23" s="82"/>
      <c r="N23" s="82"/>
      <c r="O23" s="80" t="s">
        <v>366</v>
      </c>
      <c r="P23" s="80" t="s">
        <v>360</v>
      </c>
      <c r="Q23" s="80" t="s">
        <v>361</v>
      </c>
      <c r="R23" s="80" t="s">
        <v>362</v>
      </c>
      <c r="S23" s="80" t="s">
        <v>363</v>
      </c>
      <c r="T23" s="80" t="s">
        <v>364</v>
      </c>
      <c r="U23" s="82">
        <v>29</v>
      </c>
      <c r="V23" s="82"/>
      <c r="W23" s="82"/>
      <c r="X23" s="82"/>
      <c r="AB23" s="80" t="s">
        <v>367</v>
      </c>
      <c r="AC23" s="80" t="s">
        <v>360</v>
      </c>
      <c r="AD23" s="80" t="s">
        <v>361</v>
      </c>
      <c r="AE23" s="80" t="s">
        <v>362</v>
      </c>
      <c r="AF23" s="80" t="s">
        <v>363</v>
      </c>
      <c r="AG23" s="80" t="s">
        <v>364</v>
      </c>
      <c r="AH23" s="80" t="s">
        <v>365</v>
      </c>
      <c r="AI23" s="81">
        <v>26</v>
      </c>
      <c r="AJ23" s="82"/>
      <c r="AK23" s="82"/>
      <c r="AL23" s="82"/>
      <c r="AM23" s="82"/>
      <c r="AN23" s="82"/>
      <c r="AO23" s="82"/>
      <c r="AQ23" s="80" t="s">
        <v>359</v>
      </c>
      <c r="AR23" s="80" t="s">
        <v>368</v>
      </c>
      <c r="AS23" s="80" t="s">
        <v>361</v>
      </c>
      <c r="AT23" s="80" t="s">
        <v>362</v>
      </c>
      <c r="AV23" s="82"/>
      <c r="AW23" s="82"/>
      <c r="AX23" s="82"/>
      <c r="AY23" s="82"/>
      <c r="AZ23" s="82"/>
      <c r="BA23" s="80" t="s">
        <v>366</v>
      </c>
      <c r="BB23" s="80" t="s">
        <v>368</v>
      </c>
      <c r="BC23" s="80" t="s">
        <v>361</v>
      </c>
      <c r="BD23" s="80" t="s">
        <v>362</v>
      </c>
      <c r="BE23" s="84"/>
      <c r="BF23" s="82"/>
      <c r="BG23" s="82"/>
      <c r="BH23" s="82"/>
      <c r="BI23" s="82"/>
      <c r="BJ23" s="80" t="s">
        <v>367</v>
      </c>
      <c r="BK23" s="80" t="s">
        <v>368</v>
      </c>
      <c r="BL23" s="80" t="s">
        <v>361</v>
      </c>
      <c r="BM23" s="80" t="s">
        <v>362</v>
      </c>
      <c r="BN23" s="84"/>
    </row>
    <row r="24" spans="1:66" x14ac:dyDescent="0.35">
      <c r="A24" s="75">
        <v>1972</v>
      </c>
      <c r="C24" s="1">
        <f t="shared" ref="C24:C34" si="18">SUM(E24:H24)</f>
        <v>0.91631799967171901</v>
      </c>
      <c r="D24" s="85">
        <f t="shared" ref="D24:D41" si="19">(B24-C24)^2</f>
        <v>0.83963867652238044</v>
      </c>
      <c r="E24" s="76">
        <f>E$12+((E$11-E$12)/(1+EXP(($A24-E$14)/E$13)))</f>
        <v>0.91629528606745225</v>
      </c>
      <c r="F24" s="76">
        <f>F$12+((F$11-F$12)/(1+EXP(($A24-F$14)/F$13)))</f>
        <v>2.2713604266755283E-5</v>
      </c>
      <c r="G24" s="76">
        <f>G$12+((G$11-G$12)/(1+EXP(($A24-G$14)/G$13)))</f>
        <v>0</v>
      </c>
      <c r="H24" s="76">
        <f>H$12+((H$11-H$12)/(1+EXP(($A24-H$14)/H$13)))</f>
        <v>0</v>
      </c>
      <c r="P24" s="1">
        <f t="shared" ref="P24:P87" si="20">SUM(R24:T24)</f>
        <v>1.2199957641456649E-5</v>
      </c>
      <c r="Q24" s="85"/>
      <c r="R24" s="76">
        <f t="shared" ref="R24:T39" si="21">R$12+((R$11-R$12)/(1+EXP(($A24-R$14)/R$13)))</f>
        <v>7.8607520492823824E-9</v>
      </c>
      <c r="S24" s="76">
        <f t="shared" si="21"/>
        <v>0</v>
      </c>
      <c r="T24" s="76">
        <f t="shared" si="21"/>
        <v>1.2192096889407367E-5</v>
      </c>
      <c r="AC24" s="1">
        <f t="shared" ref="AC24:AC34" si="22">SUM(AE24:AH24)</f>
        <v>4.6946876401499082E-4</v>
      </c>
      <c r="AD24" s="85"/>
      <c r="AE24" s="76">
        <f t="shared" ref="AE24:AH39" si="23">AE$12+((AE$11-AE$12)/(1+EXP(($A24-AE$14)/AE$13)))</f>
        <v>3.1169733460956195E-11</v>
      </c>
      <c r="AF24" s="76">
        <f t="shared" si="23"/>
        <v>4.6946873284525736E-4</v>
      </c>
      <c r="AG24" s="76">
        <f t="shared" si="23"/>
        <v>0</v>
      </c>
      <c r="AH24" s="76">
        <f t="shared" si="23"/>
        <v>0</v>
      </c>
      <c r="AR24" s="1">
        <f t="shared" ref="AR24:AR87" si="24">SUM(AT24:AT24)</f>
        <v>1.286274004218285</v>
      </c>
      <c r="AS24" s="85"/>
      <c r="AT24" s="76">
        <f t="shared" ref="AT24:AT87" si="25">AS$12+((AS$11-AS$12)/(1+EXP(($A24-AS$14)/AS$13)))</f>
        <v>1.286274004218285</v>
      </c>
      <c r="BB24" s="1">
        <f t="shared" ref="BB24:BB87" si="26">SUM(BD24:BD24)</f>
        <v>0.1712629033546591</v>
      </c>
      <c r="BC24" s="85"/>
      <c r="BD24" s="76">
        <f>BD$12+((BD$11-BD$12)/(1+EXP(($A24-BD$14)/BD$13)))</f>
        <v>0.1712629033546591</v>
      </c>
      <c r="BK24" s="1">
        <f t="shared" ref="BK24:BK87" si="27">SUM(BM24:BM24)</f>
        <v>0.17328660484861302</v>
      </c>
      <c r="BL24" s="85"/>
      <c r="BM24" s="76">
        <f>BM$12+((BM$11-BM$12)/(1+EXP(($A24-BM$14)/BM$13)))</f>
        <v>0.17328660484861302</v>
      </c>
    </row>
    <row r="25" spans="1:66" x14ac:dyDescent="0.35">
      <c r="A25" s="75">
        <v>1973</v>
      </c>
      <c r="C25" s="1">
        <f t="shared" si="18"/>
        <v>1.2490441261834349</v>
      </c>
      <c r="D25" s="85">
        <f t="shared" si="19"/>
        <v>1.5601112291533403</v>
      </c>
      <c r="E25" s="76">
        <f t="shared" ref="E25:H88" si="28">E$12+((E$11-E$12)/(1+EXP(($A25-E$14)/E$13)))</f>
        <v>1.2490063321820344</v>
      </c>
      <c r="F25" s="76">
        <f t="shared" si="28"/>
        <v>3.7794001400470734E-5</v>
      </c>
      <c r="G25" s="76">
        <f t="shared" si="28"/>
        <v>0</v>
      </c>
      <c r="H25" s="76">
        <f t="shared" si="28"/>
        <v>0</v>
      </c>
      <c r="P25" s="1">
        <f t="shared" si="20"/>
        <v>1.7461476836899692E-5</v>
      </c>
      <c r="Q25" s="85"/>
      <c r="R25" s="76">
        <f t="shared" si="21"/>
        <v>2.1858774346128484E-8</v>
      </c>
      <c r="S25" s="76">
        <f t="shared" si="21"/>
        <v>0</v>
      </c>
      <c r="T25" s="76">
        <f t="shared" si="21"/>
        <v>1.7439618062553564E-5</v>
      </c>
      <c r="AC25" s="1">
        <f t="shared" si="22"/>
        <v>6.4652985078517133E-4</v>
      </c>
      <c r="AD25" s="85"/>
      <c r="AE25" s="76">
        <f t="shared" si="23"/>
        <v>1.2683365469001728E-10</v>
      </c>
      <c r="AF25" s="76">
        <f t="shared" si="23"/>
        <v>6.4652972395151664E-4</v>
      </c>
      <c r="AG25" s="76">
        <f t="shared" si="23"/>
        <v>0</v>
      </c>
      <c r="AH25" s="76">
        <f t="shared" si="23"/>
        <v>0</v>
      </c>
      <c r="AR25" s="1">
        <f t="shared" si="24"/>
        <v>1.6015561153617455</v>
      </c>
      <c r="AS25" s="85"/>
      <c r="AT25" s="76">
        <f t="shared" si="25"/>
        <v>1.6015561153617455</v>
      </c>
      <c r="BB25" s="1">
        <f t="shared" si="26"/>
        <v>0.19726720000574005</v>
      </c>
      <c r="BC25" s="85"/>
      <c r="BD25" s="76">
        <f t="shared" ref="BD25:BD88" si="29">BD$12+((BD$11-BD$12)/(1+EXP(($A25-BD$14)/BD$13)))</f>
        <v>0.19726720000574005</v>
      </c>
      <c r="BK25" s="1">
        <f t="shared" si="27"/>
        <v>0.20250889223382273</v>
      </c>
      <c r="BL25" s="85"/>
      <c r="BM25" s="76">
        <f t="shared" ref="BM25:BM88" si="30">BM$12+((BM$11-BM$12)/(1+EXP(($A25-BM$14)/BM$13)))</f>
        <v>0.20250889223382273</v>
      </c>
    </row>
    <row r="26" spans="1:66" x14ac:dyDescent="0.35">
      <c r="A26" s="75">
        <v>1974</v>
      </c>
      <c r="C26" s="1">
        <f t="shared" si="18"/>
        <v>1.7025337275531456</v>
      </c>
      <c r="D26" s="85">
        <f t="shared" si="19"/>
        <v>2.8986210934560086</v>
      </c>
      <c r="E26" s="76">
        <f t="shared" si="28"/>
        <v>1.7024708407166145</v>
      </c>
      <c r="F26" s="76">
        <f t="shared" si="28"/>
        <v>6.2886836531106383E-5</v>
      </c>
      <c r="G26" s="76">
        <f t="shared" si="28"/>
        <v>0</v>
      </c>
      <c r="H26" s="76">
        <f t="shared" si="28"/>
        <v>0</v>
      </c>
      <c r="P26" s="1">
        <f t="shared" si="20"/>
        <v>2.5006473858724121E-5</v>
      </c>
      <c r="Q26" s="85"/>
      <c r="R26" s="76">
        <f t="shared" si="21"/>
        <v>6.0783744260106687E-8</v>
      </c>
      <c r="S26" s="76">
        <f t="shared" si="21"/>
        <v>0</v>
      </c>
      <c r="T26" s="76">
        <f t="shared" si="21"/>
        <v>2.4945690114464014E-5</v>
      </c>
      <c r="AC26" s="1">
        <f t="shared" si="22"/>
        <v>8.9036961525401637E-4</v>
      </c>
      <c r="AD26" s="85"/>
      <c r="AE26" s="76">
        <f t="shared" si="23"/>
        <v>5.1612936147193977E-10</v>
      </c>
      <c r="AF26" s="76">
        <f t="shared" si="23"/>
        <v>8.9036909912465489E-4</v>
      </c>
      <c r="AG26" s="76">
        <f t="shared" si="23"/>
        <v>0</v>
      </c>
      <c r="AH26" s="76">
        <f t="shared" si="23"/>
        <v>0</v>
      </c>
      <c r="AR26" s="1">
        <f t="shared" si="24"/>
        <v>1.9941164859046694</v>
      </c>
      <c r="AS26" s="85"/>
      <c r="AT26" s="76">
        <f t="shared" si="25"/>
        <v>1.9941164859046694</v>
      </c>
      <c r="BB26" s="1">
        <f t="shared" si="26"/>
        <v>0.22721809731939402</v>
      </c>
      <c r="BC26" s="85"/>
      <c r="BD26" s="76">
        <f t="shared" si="29"/>
        <v>0.22721809731939402</v>
      </c>
      <c r="BK26" s="1">
        <f t="shared" si="27"/>
        <v>0.23665644448374223</v>
      </c>
      <c r="BL26" s="85"/>
      <c r="BM26" s="76">
        <f t="shared" si="30"/>
        <v>0.23665644448374223</v>
      </c>
    </row>
    <row r="27" spans="1:66" x14ac:dyDescent="0.35">
      <c r="A27" s="75">
        <v>1975</v>
      </c>
      <c r="C27" s="1">
        <f t="shared" si="18"/>
        <v>2.3205718995250209</v>
      </c>
      <c r="D27" s="85">
        <f t="shared" si="19"/>
        <v>5.3850539408651636</v>
      </c>
      <c r="E27" s="76">
        <f t="shared" si="28"/>
        <v>2.3204672597985336</v>
      </c>
      <c r="F27" s="76">
        <f t="shared" si="28"/>
        <v>1.046397264872212E-4</v>
      </c>
      <c r="G27" s="76">
        <f t="shared" si="28"/>
        <v>0</v>
      </c>
      <c r="H27" s="76">
        <f t="shared" si="28"/>
        <v>0</v>
      </c>
      <c r="P27" s="1">
        <f t="shared" si="20"/>
        <v>3.5851424691202283E-5</v>
      </c>
      <c r="Q27" s="85"/>
      <c r="R27" s="76">
        <f t="shared" si="21"/>
        <v>1.6902428257026259E-7</v>
      </c>
      <c r="S27" s="76">
        <f t="shared" si="21"/>
        <v>0</v>
      </c>
      <c r="T27" s="76">
        <f t="shared" si="21"/>
        <v>3.568240040863202E-5</v>
      </c>
      <c r="AC27" s="1">
        <f t="shared" si="22"/>
        <v>1.2261739210810418E-3</v>
      </c>
      <c r="AD27" s="85"/>
      <c r="AE27" s="76">
        <f t="shared" si="23"/>
        <v>2.1002914962764407E-9</v>
      </c>
      <c r="AF27" s="76">
        <f t="shared" si="23"/>
        <v>1.2261718207895456E-3</v>
      </c>
      <c r="AG27" s="76">
        <f t="shared" si="23"/>
        <v>0</v>
      </c>
      <c r="AH27" s="76">
        <f t="shared" si="23"/>
        <v>0</v>
      </c>
      <c r="AR27" s="1">
        <f t="shared" si="24"/>
        <v>2.4828958907019114</v>
      </c>
      <c r="AS27" s="85"/>
      <c r="AT27" s="76">
        <f t="shared" si="25"/>
        <v>2.4828958907019114</v>
      </c>
      <c r="BB27" s="1">
        <f t="shared" si="26"/>
        <v>0.26171395507230955</v>
      </c>
      <c r="BC27" s="85"/>
      <c r="BD27" s="76">
        <f t="shared" si="29"/>
        <v>0.26171395507230955</v>
      </c>
      <c r="BK27" s="1">
        <f t="shared" si="27"/>
        <v>0.27655841956527638</v>
      </c>
      <c r="BL27" s="85"/>
      <c r="BM27" s="76">
        <f t="shared" si="30"/>
        <v>0.27655841956527638</v>
      </c>
    </row>
    <row r="28" spans="1:66" x14ac:dyDescent="0.35">
      <c r="A28" s="75">
        <v>1976</v>
      </c>
      <c r="C28" s="1">
        <f t="shared" si="18"/>
        <v>3.1627789842696075</v>
      </c>
      <c r="D28" s="85">
        <f t="shared" si="19"/>
        <v>10.003170903337489</v>
      </c>
      <c r="E28" s="76">
        <f t="shared" si="28"/>
        <v>3.1626048703565175</v>
      </c>
      <c r="F28" s="76">
        <f t="shared" si="28"/>
        <v>1.7411391308996826E-4</v>
      </c>
      <c r="G28" s="76">
        <f t="shared" si="28"/>
        <v>0</v>
      </c>
      <c r="H28" s="76">
        <f t="shared" si="28"/>
        <v>0</v>
      </c>
      <c r="J28" s="2" t="s">
        <v>369</v>
      </c>
      <c r="K28" s="2" t="s">
        <v>370</v>
      </c>
      <c r="L28" s="2" t="s">
        <v>371</v>
      </c>
      <c r="P28" s="1">
        <f t="shared" si="20"/>
        <v>5.1510239124752388E-5</v>
      </c>
      <c r="Q28" s="85"/>
      <c r="R28" s="76">
        <f t="shared" si="21"/>
        <v>4.7001395131474055E-7</v>
      </c>
      <c r="S28" s="76">
        <f t="shared" si="21"/>
        <v>0</v>
      </c>
      <c r="T28" s="76">
        <f t="shared" si="21"/>
        <v>5.1040225173437648E-5</v>
      </c>
      <c r="AC28" s="1">
        <f t="shared" si="22"/>
        <v>1.6886293203377534E-3</v>
      </c>
      <c r="AD28" s="85"/>
      <c r="AE28" s="76">
        <f t="shared" si="23"/>
        <v>8.5467597443766863E-9</v>
      </c>
      <c r="AF28" s="76">
        <f t="shared" si="23"/>
        <v>1.688620773578009E-3</v>
      </c>
      <c r="AG28" s="76">
        <f t="shared" si="23"/>
        <v>0</v>
      </c>
      <c r="AH28" s="76">
        <f t="shared" si="23"/>
        <v>0</v>
      </c>
      <c r="AR28" s="1">
        <f t="shared" si="24"/>
        <v>3.0914770352683263</v>
      </c>
      <c r="AS28" s="85"/>
      <c r="AT28" s="76">
        <f t="shared" si="25"/>
        <v>3.0914770352683263</v>
      </c>
      <c r="BB28" s="1">
        <f t="shared" si="26"/>
        <v>0.3014436551410995</v>
      </c>
      <c r="BC28" s="85"/>
      <c r="BD28" s="76">
        <f t="shared" si="29"/>
        <v>0.3014436551410995</v>
      </c>
      <c r="BK28" s="1">
        <f t="shared" si="27"/>
        <v>0.3231832078990351</v>
      </c>
      <c r="BL28" s="85"/>
      <c r="BM28" s="76">
        <f t="shared" si="30"/>
        <v>0.3231832078990351</v>
      </c>
    </row>
    <row r="29" spans="1:66" x14ac:dyDescent="0.35">
      <c r="A29" s="75">
        <v>1977</v>
      </c>
      <c r="C29" s="1">
        <f t="shared" si="18"/>
        <v>4.3103031751656999</v>
      </c>
      <c r="D29" s="85">
        <f t="shared" si="19"/>
        <v>18.578713461843513</v>
      </c>
      <c r="E29" s="76">
        <f t="shared" si="28"/>
        <v>4.3100134606015672</v>
      </c>
      <c r="F29" s="76">
        <f t="shared" si="28"/>
        <v>2.89714564132737E-4</v>
      </c>
      <c r="G29" s="76">
        <f t="shared" si="28"/>
        <v>0</v>
      </c>
      <c r="H29" s="76">
        <f t="shared" si="28"/>
        <v>0</v>
      </c>
      <c r="I29" s="1" t="s">
        <v>355</v>
      </c>
      <c r="J29" s="5">
        <f>K8</f>
        <v>0.27272727272727271</v>
      </c>
      <c r="K29" s="71">
        <f>K7</f>
        <v>9.9470937157014525</v>
      </c>
      <c r="L29" s="71">
        <f>K9</f>
        <v>15.214890263191114</v>
      </c>
      <c r="P29" s="1">
        <f t="shared" si="20"/>
        <v>7.4315094611421273E-5</v>
      </c>
      <c r="Q29" s="85"/>
      <c r="R29" s="76">
        <f t="shared" si="21"/>
        <v>1.3069903168627661E-6</v>
      </c>
      <c r="S29" s="76">
        <f t="shared" si="21"/>
        <v>0</v>
      </c>
      <c r="T29" s="76">
        <f t="shared" si="21"/>
        <v>7.3008104294558507E-5</v>
      </c>
      <c r="AC29" s="1">
        <f t="shared" si="22"/>
        <v>2.3255131090671455E-3</v>
      </c>
      <c r="AD29" s="85"/>
      <c r="AE29" s="76">
        <f t="shared" si="23"/>
        <v>3.4779471747015123E-8</v>
      </c>
      <c r="AF29" s="76">
        <f t="shared" si="23"/>
        <v>2.3254783295953985E-3</v>
      </c>
      <c r="AG29" s="76">
        <f t="shared" si="23"/>
        <v>0</v>
      </c>
      <c r="AH29" s="76">
        <f t="shared" si="23"/>
        <v>0</v>
      </c>
      <c r="AR29" s="1">
        <f t="shared" si="24"/>
        <v>3.8492219494946767</v>
      </c>
      <c r="AS29" s="85"/>
      <c r="AT29" s="76">
        <f t="shared" si="25"/>
        <v>3.8492219494946767</v>
      </c>
      <c r="BB29" s="1">
        <f t="shared" si="26"/>
        <v>0.34720023148298651</v>
      </c>
      <c r="BC29" s="85"/>
      <c r="BD29" s="76">
        <f t="shared" si="29"/>
        <v>0.34720023148298651</v>
      </c>
      <c r="BK29" s="1">
        <f t="shared" si="27"/>
        <v>0.37766168271235756</v>
      </c>
      <c r="BL29" s="85"/>
      <c r="BM29" s="76">
        <f t="shared" si="30"/>
        <v>0.37766168271235756</v>
      </c>
    </row>
    <row r="30" spans="1:66" x14ac:dyDescent="0.35">
      <c r="A30" s="75">
        <v>1978</v>
      </c>
      <c r="C30" s="1">
        <f t="shared" si="18"/>
        <v>5.8735300117868974</v>
      </c>
      <c r="D30" s="85">
        <f t="shared" si="19"/>
        <v>34.498354799361394</v>
      </c>
      <c r="E30" s="76">
        <f t="shared" si="28"/>
        <v>5.8730479450232451</v>
      </c>
      <c r="F30" s="76">
        <f t="shared" si="28"/>
        <v>4.8206676365225576E-4</v>
      </c>
      <c r="G30" s="76">
        <f t="shared" si="28"/>
        <v>0</v>
      </c>
      <c r="H30" s="76">
        <f t="shared" si="28"/>
        <v>0</v>
      </c>
      <c r="I30" s="1" t="s">
        <v>357</v>
      </c>
      <c r="J30" s="5">
        <f>R16</f>
        <v>7.1478962567329482E-2</v>
      </c>
      <c r="K30" s="71">
        <f>Q20</f>
        <v>5.567247354523488</v>
      </c>
      <c r="L30" s="71">
        <f>Q22</f>
        <v>8.9861106754087814</v>
      </c>
      <c r="P30" s="1">
        <f t="shared" si="20"/>
        <v>1.0806543011732117E-4</v>
      </c>
      <c r="Q30" s="85"/>
      <c r="R30" s="76">
        <f t="shared" si="21"/>
        <v>3.6344099552110265E-6</v>
      </c>
      <c r="S30" s="76">
        <f t="shared" si="21"/>
        <v>0</v>
      </c>
      <c r="T30" s="76">
        <f t="shared" si="21"/>
        <v>1.0443102016211014E-4</v>
      </c>
      <c r="AC30" s="1">
        <f t="shared" si="22"/>
        <v>3.2026596945566865E-3</v>
      </c>
      <c r="AD30" s="85"/>
      <c r="AE30" s="76">
        <f t="shared" si="23"/>
        <v>1.4152869276529145E-7</v>
      </c>
      <c r="AF30" s="76">
        <f t="shared" si="23"/>
        <v>3.2025181658639212E-3</v>
      </c>
      <c r="AG30" s="76">
        <f t="shared" si="23"/>
        <v>0</v>
      </c>
      <c r="AH30" s="76">
        <f t="shared" si="23"/>
        <v>0</v>
      </c>
      <c r="AR30" s="1">
        <f t="shared" si="24"/>
        <v>4.7926879448350519</v>
      </c>
      <c r="AS30" s="85"/>
      <c r="AT30" s="76">
        <f t="shared" si="25"/>
        <v>4.7926879448350519</v>
      </c>
      <c r="BB30" s="1">
        <f t="shared" si="26"/>
        <v>0.39989653129936187</v>
      </c>
      <c r="BC30" s="85"/>
      <c r="BD30" s="76">
        <f t="shared" si="29"/>
        <v>0.39989653129936187</v>
      </c>
      <c r="BK30" s="1">
        <f t="shared" si="27"/>
        <v>0.44131428554982222</v>
      </c>
      <c r="BL30" s="85"/>
      <c r="BM30" s="76">
        <f t="shared" si="30"/>
        <v>0.44131428554982222</v>
      </c>
    </row>
    <row r="31" spans="1:66" x14ac:dyDescent="0.35">
      <c r="A31" s="75">
        <v>1979</v>
      </c>
      <c r="C31" s="1">
        <f t="shared" si="18"/>
        <v>8.0024979319896374</v>
      </c>
      <c r="D31" s="85">
        <f t="shared" si="19"/>
        <v>64.03997315149843</v>
      </c>
      <c r="E31" s="76">
        <f t="shared" si="28"/>
        <v>8.0016958033083938</v>
      </c>
      <c r="F31" s="76">
        <f t="shared" si="28"/>
        <v>8.0212868124363013E-4</v>
      </c>
      <c r="G31" s="76">
        <f t="shared" si="28"/>
        <v>0</v>
      </c>
      <c r="H31" s="76">
        <f t="shared" si="28"/>
        <v>0</v>
      </c>
      <c r="I31" s="1" t="s">
        <v>358</v>
      </c>
      <c r="J31" s="5">
        <f>T16</f>
        <v>0.83708795479103792</v>
      </c>
      <c r="K31" s="71">
        <f>W20</f>
        <v>15.906231404848313</v>
      </c>
      <c r="L31" s="71">
        <f>W22</f>
        <v>25.674449084715889</v>
      </c>
      <c r="P31" s="1">
        <f t="shared" si="20"/>
        <v>1.594848077761668E-4</v>
      </c>
      <c r="Q31" s="85"/>
      <c r="R31" s="76">
        <f t="shared" si="21"/>
        <v>1.010637115861357E-5</v>
      </c>
      <c r="S31" s="76">
        <f t="shared" si="21"/>
        <v>0</v>
      </c>
      <c r="T31" s="76">
        <f t="shared" si="21"/>
        <v>1.4937843661755323E-4</v>
      </c>
      <c r="AC31" s="1">
        <f t="shared" si="22"/>
        <v>4.4108920191412437E-3</v>
      </c>
      <c r="AD31" s="85"/>
      <c r="AE31" s="76">
        <f t="shared" si="23"/>
        <v>5.759251031633994E-7</v>
      </c>
      <c r="AF31" s="76">
        <f t="shared" si="23"/>
        <v>4.4103160940380803E-3</v>
      </c>
      <c r="AG31" s="76">
        <f t="shared" si="23"/>
        <v>0</v>
      </c>
      <c r="AH31" s="76">
        <f t="shared" si="23"/>
        <v>0</v>
      </c>
      <c r="AR31" s="1">
        <f t="shared" si="24"/>
        <v>5.967390287813032</v>
      </c>
      <c r="AS31" s="85"/>
      <c r="AT31" s="76">
        <f t="shared" si="25"/>
        <v>5.967390287813032</v>
      </c>
      <c r="BB31" s="1">
        <f t="shared" si="26"/>
        <v>0.46058320316780055</v>
      </c>
      <c r="BC31" s="85"/>
      <c r="BD31" s="76">
        <f t="shared" si="29"/>
        <v>0.46058320316780055</v>
      </c>
      <c r="BK31" s="1">
        <f t="shared" si="27"/>
        <v>0.51568256217512953</v>
      </c>
      <c r="BL31" s="85"/>
      <c r="BM31" s="76">
        <f t="shared" si="30"/>
        <v>0.51568256217512953</v>
      </c>
    </row>
    <row r="32" spans="1:66" x14ac:dyDescent="0.35">
      <c r="A32" s="75">
        <v>1980</v>
      </c>
      <c r="C32" s="1">
        <f t="shared" si="18"/>
        <v>10.90092255058471</v>
      </c>
      <c r="D32" s="85">
        <f t="shared" si="19"/>
        <v>118.83011245384625</v>
      </c>
      <c r="E32" s="76">
        <f t="shared" si="28"/>
        <v>10.899587859069925</v>
      </c>
      <c r="F32" s="76">
        <f t="shared" si="28"/>
        <v>1.3346915147849359E-3</v>
      </c>
      <c r="G32" s="76">
        <f t="shared" si="28"/>
        <v>0</v>
      </c>
      <c r="H32" s="76">
        <f t="shared" si="28"/>
        <v>0</v>
      </c>
      <c r="I32" s="1" t="s">
        <v>75</v>
      </c>
      <c r="J32" s="5">
        <f>H16</f>
        <v>0.36626534915012771</v>
      </c>
      <c r="K32" s="71">
        <f>K20</f>
        <v>2.6583368882172635</v>
      </c>
      <c r="L32" s="71">
        <f>K22</f>
        <v>4.2907833713557011</v>
      </c>
      <c r="P32" s="1">
        <f t="shared" si="20"/>
        <v>2.417745242695446E-4</v>
      </c>
      <c r="Q32" s="85"/>
      <c r="R32" s="76">
        <f t="shared" si="21"/>
        <v>2.8103213432828511E-5</v>
      </c>
      <c r="S32" s="76">
        <f t="shared" si="21"/>
        <v>3.3750779948604759E-14</v>
      </c>
      <c r="T32" s="76">
        <f t="shared" si="21"/>
        <v>2.1367131080296531E-4</v>
      </c>
      <c r="AC32" s="1">
        <f t="shared" si="22"/>
        <v>6.0759437241610925E-3</v>
      </c>
      <c r="AD32" s="85"/>
      <c r="AE32" s="76">
        <f t="shared" si="23"/>
        <v>2.3436215368377589E-6</v>
      </c>
      <c r="AF32" s="76">
        <f t="shared" si="23"/>
        <v>6.0736001026242548E-3</v>
      </c>
      <c r="AG32" s="76">
        <f t="shared" si="23"/>
        <v>0</v>
      </c>
      <c r="AH32" s="76">
        <f t="shared" si="23"/>
        <v>0</v>
      </c>
      <c r="AR32" s="1">
        <f t="shared" si="24"/>
        <v>7.4299963801313424</v>
      </c>
      <c r="AS32" s="85"/>
      <c r="AT32" s="76">
        <f t="shared" si="25"/>
        <v>7.4299963801313424</v>
      </c>
      <c r="BB32" s="1">
        <f t="shared" si="26"/>
        <v>0.5304693487259442</v>
      </c>
      <c r="BC32" s="85"/>
      <c r="BD32" s="76">
        <f t="shared" si="29"/>
        <v>0.5304693487259442</v>
      </c>
      <c r="BK32" s="1">
        <f t="shared" si="27"/>
        <v>0.60256585637040416</v>
      </c>
      <c r="BL32" s="85"/>
      <c r="BM32" s="76">
        <f t="shared" si="30"/>
        <v>0.60256585637040416</v>
      </c>
    </row>
    <row r="33" spans="1:65" x14ac:dyDescent="0.35">
      <c r="A33" s="75">
        <v>1981</v>
      </c>
      <c r="C33" s="1">
        <f t="shared" si="18"/>
        <v>14.844992558987997</v>
      </c>
      <c r="D33" s="85">
        <f t="shared" si="19"/>
        <v>220.37380407640899</v>
      </c>
      <c r="E33" s="76">
        <f t="shared" si="28"/>
        <v>14.842771716557309</v>
      </c>
      <c r="F33" s="76">
        <f t="shared" si="28"/>
        <v>2.220842430688208E-3</v>
      </c>
      <c r="G33" s="76">
        <f t="shared" si="28"/>
        <v>0</v>
      </c>
      <c r="H33" s="76">
        <f t="shared" si="28"/>
        <v>0</v>
      </c>
      <c r="I33" s="1" t="s">
        <v>76</v>
      </c>
      <c r="J33" s="5">
        <f>E16</f>
        <v>7.210363926114878E-2</v>
      </c>
      <c r="K33" s="71">
        <f>B20</f>
        <v>18.375502918956045</v>
      </c>
      <c r="L33" s="71">
        <f>B22</f>
        <v>29.660001991822128</v>
      </c>
      <c r="P33" s="1">
        <f t="shared" si="20"/>
        <v>3.8378341967870711E-4</v>
      </c>
      <c r="Q33" s="85"/>
      <c r="R33" s="76">
        <f t="shared" si="21"/>
        <v>7.8147496969549479E-5</v>
      </c>
      <c r="S33" s="76">
        <f t="shared" si="21"/>
        <v>1.2256862191861728E-13</v>
      </c>
      <c r="T33" s="76">
        <f t="shared" si="21"/>
        <v>3.05635922586589E-4</v>
      </c>
      <c r="AC33" s="1">
        <f t="shared" si="22"/>
        <v>8.3736599932286992E-3</v>
      </c>
      <c r="AD33" s="85"/>
      <c r="AE33" s="76">
        <f t="shared" si="23"/>
        <v>9.536934459930535E-6</v>
      </c>
      <c r="AF33" s="76">
        <f t="shared" si="23"/>
        <v>8.3641230587687687E-3</v>
      </c>
      <c r="AG33" s="76">
        <f t="shared" si="23"/>
        <v>0</v>
      </c>
      <c r="AH33" s="76">
        <f t="shared" si="23"/>
        <v>0</v>
      </c>
      <c r="AR33" s="1">
        <f t="shared" si="24"/>
        <v>9.2510569088626653</v>
      </c>
      <c r="AS33" s="85"/>
      <c r="AT33" s="76">
        <f t="shared" si="25"/>
        <v>9.2510569088626653</v>
      </c>
      <c r="BB33" s="1">
        <f t="shared" si="26"/>
        <v>0.61094622014968536</v>
      </c>
      <c r="BC33" s="85"/>
      <c r="BD33" s="76">
        <f t="shared" si="29"/>
        <v>0.61094622014968536</v>
      </c>
      <c r="BK33" s="1">
        <f t="shared" si="27"/>
        <v>0.70406397283727529</v>
      </c>
      <c r="BL33" s="85"/>
      <c r="BM33" s="76">
        <f t="shared" si="30"/>
        <v>0.70406397283727529</v>
      </c>
    </row>
    <row r="34" spans="1:65" x14ac:dyDescent="0.35">
      <c r="A34" s="75">
        <v>1982</v>
      </c>
      <c r="C34" s="1">
        <f t="shared" si="18"/>
        <v>20.208398840027712</v>
      </c>
      <c r="D34" s="85">
        <f t="shared" si="19"/>
        <v>408.37938367763337</v>
      </c>
      <c r="E34" s="76">
        <f t="shared" si="28"/>
        <v>20.204703498505751</v>
      </c>
      <c r="F34" s="76">
        <f t="shared" si="28"/>
        <v>3.6953415219613817E-3</v>
      </c>
      <c r="G34" s="76">
        <f t="shared" si="28"/>
        <v>0</v>
      </c>
      <c r="H34" s="76">
        <f t="shared" si="28"/>
        <v>0</v>
      </c>
      <c r="P34" s="1">
        <f t="shared" si="20"/>
        <v>6.5448706663850942E-4</v>
      </c>
      <c r="Q34" s="85"/>
      <c r="R34" s="76">
        <f t="shared" si="21"/>
        <v>2.1730493137184226E-4</v>
      </c>
      <c r="S34" s="76">
        <f t="shared" si="21"/>
        <v>4.6362913508346537E-13</v>
      </c>
      <c r="T34" s="76">
        <f t="shared" si="21"/>
        <v>4.3718213480303802E-4</v>
      </c>
      <c r="AC34" s="1">
        <f t="shared" si="22"/>
        <v>1.1557192032043417E-2</v>
      </c>
      <c r="AD34" s="85"/>
      <c r="AE34" s="76">
        <f t="shared" si="23"/>
        <v>3.8808735240536407E-5</v>
      </c>
      <c r="AF34" s="76">
        <f t="shared" si="23"/>
        <v>1.1518383296802881E-2</v>
      </c>
      <c r="AG34" s="76">
        <f t="shared" si="23"/>
        <v>0</v>
      </c>
      <c r="AH34" s="76">
        <f t="shared" si="23"/>
        <v>0</v>
      </c>
      <c r="AR34" s="1">
        <f t="shared" si="24"/>
        <v>11.518405115479254</v>
      </c>
      <c r="AS34" s="85"/>
      <c r="AT34" s="76">
        <f t="shared" si="25"/>
        <v>11.518405115479254</v>
      </c>
      <c r="BB34" s="1">
        <f t="shared" si="26"/>
        <v>0.70361439650730517</v>
      </c>
      <c r="BC34" s="85"/>
      <c r="BD34" s="76">
        <f t="shared" si="29"/>
        <v>0.70361439650730517</v>
      </c>
      <c r="BK34" s="1">
        <f t="shared" si="27"/>
        <v>0.82262673598057745</v>
      </c>
      <c r="BL34" s="85"/>
      <c r="BM34" s="76">
        <f t="shared" si="30"/>
        <v>0.82262673598057745</v>
      </c>
    </row>
    <row r="35" spans="1:65" x14ac:dyDescent="0.35">
      <c r="A35" s="75">
        <v>1983</v>
      </c>
      <c r="C35" s="1">
        <f>SUM(E35:H35)</f>
        <v>27.495364565395903</v>
      </c>
      <c r="D35" s="85">
        <f t="shared" si="19"/>
        <v>755.99507258402866</v>
      </c>
      <c r="E35" s="76">
        <f t="shared" si="28"/>
        <v>27.489215750775656</v>
      </c>
      <c r="F35" s="76">
        <f t="shared" si="28"/>
        <v>6.1488146202464122E-3</v>
      </c>
      <c r="G35" s="76">
        <f t="shared" si="28"/>
        <v>0</v>
      </c>
      <c r="H35" s="76">
        <f t="shared" si="28"/>
        <v>0</v>
      </c>
      <c r="J35" s="5">
        <f>AG16</f>
        <v>0.18066123277727097</v>
      </c>
      <c r="K35" s="71">
        <f>AH20</f>
        <v>17.307869933280472</v>
      </c>
      <c r="L35" s="71">
        <f>AH22</f>
        <v>19.207144398902756</v>
      </c>
      <c r="P35" s="1">
        <f t="shared" si="20"/>
        <v>1.2295883193864654E-3</v>
      </c>
      <c r="Q35" s="85"/>
      <c r="R35" s="76">
        <f t="shared" si="21"/>
        <v>6.0424261874203467E-4</v>
      </c>
      <c r="S35" s="76">
        <f t="shared" si="21"/>
        <v>1.737276988933445E-12</v>
      </c>
      <c r="T35" s="76">
        <f t="shared" si="21"/>
        <v>6.2534569890715375E-4</v>
      </c>
      <c r="AC35" s="1">
        <f>SUM(AE35:AH35)</f>
        <v>1.6019938946122636E-2</v>
      </c>
      <c r="AD35" s="85"/>
      <c r="AE35" s="76">
        <f t="shared" si="23"/>
        <v>1.5792381638135566E-4</v>
      </c>
      <c r="AF35" s="76">
        <f t="shared" si="23"/>
        <v>1.586201512974128E-2</v>
      </c>
      <c r="AG35" s="76">
        <f t="shared" si="23"/>
        <v>0</v>
      </c>
      <c r="AH35" s="76">
        <f t="shared" si="23"/>
        <v>0</v>
      </c>
      <c r="AR35" s="1">
        <f t="shared" si="24"/>
        <v>14.341387218009913</v>
      </c>
      <c r="AS35" s="85"/>
      <c r="AT35" s="76">
        <f t="shared" si="25"/>
        <v>14.341387218009913</v>
      </c>
      <c r="BB35" s="1">
        <f t="shared" si="26"/>
        <v>0.81031492831414198</v>
      </c>
      <c r="BC35" s="85"/>
      <c r="BD35" s="76">
        <f t="shared" si="29"/>
        <v>0.81031492831414198</v>
      </c>
      <c r="BK35" s="1">
        <f t="shared" si="27"/>
        <v>0.96111149880772473</v>
      </c>
      <c r="BL35" s="85"/>
      <c r="BM35" s="76">
        <f t="shared" si="30"/>
        <v>0.96111149880772473</v>
      </c>
    </row>
    <row r="36" spans="1:65" x14ac:dyDescent="0.35">
      <c r="A36" s="75">
        <v>1984</v>
      </c>
      <c r="C36" s="1">
        <f t="shared" ref="C36:C99" si="31">SUM(E36:H36)</f>
        <v>37.383681522298048</v>
      </c>
      <c r="D36" s="85">
        <f t="shared" si="19"/>
        <v>1397.5396441606085</v>
      </c>
      <c r="E36" s="76">
        <f t="shared" si="28"/>
        <v>37.37345028431946</v>
      </c>
      <c r="F36" s="76">
        <f t="shared" si="28"/>
        <v>1.023123797858716E-2</v>
      </c>
      <c r="G36" s="76">
        <f t="shared" si="28"/>
        <v>0</v>
      </c>
      <c r="H36" s="76">
        <f t="shared" si="28"/>
        <v>0</v>
      </c>
      <c r="J36" s="5">
        <f>F16</f>
        <v>0.44746810526905423</v>
      </c>
      <c r="K36" s="71">
        <f>E20</f>
        <v>11.182030601763245</v>
      </c>
      <c r="L36" s="71">
        <f>E22</f>
        <v>18.048889683083644</v>
      </c>
      <c r="P36" s="1">
        <f t="shared" si="20"/>
        <v>2.5745268969270541E-3</v>
      </c>
      <c r="Q36" s="85"/>
      <c r="R36" s="76">
        <f t="shared" si="21"/>
        <v>1.680032600893E-3</v>
      </c>
      <c r="S36" s="76">
        <f t="shared" si="21"/>
        <v>6.5227823142777197E-12</v>
      </c>
      <c r="T36" s="76">
        <f t="shared" si="21"/>
        <v>8.9449428951127175E-4</v>
      </c>
      <c r="AC36" s="1">
        <f t="shared" ref="AC36:AC99" si="32">SUM(AE36:AH36)</f>
        <v>2.2485974516259333E-2</v>
      </c>
      <c r="AD36" s="85"/>
      <c r="AE36" s="76">
        <f t="shared" si="23"/>
        <v>6.426217107406984E-4</v>
      </c>
      <c r="AF36" s="76">
        <f t="shared" si="23"/>
        <v>2.1843352805518634E-2</v>
      </c>
      <c r="AG36" s="76">
        <f t="shared" si="23"/>
        <v>0</v>
      </c>
      <c r="AH36" s="76">
        <f t="shared" si="23"/>
        <v>0</v>
      </c>
      <c r="AR36" s="1">
        <f t="shared" si="24"/>
        <v>17.856126581245917</v>
      </c>
      <c r="AS36" s="85"/>
      <c r="AT36" s="76">
        <f t="shared" si="25"/>
        <v>17.856126581245917</v>
      </c>
      <c r="BB36" s="1">
        <f t="shared" si="26"/>
        <v>0.93316500134085345</v>
      </c>
      <c r="BC36" s="85"/>
      <c r="BD36" s="76">
        <f t="shared" si="29"/>
        <v>0.93316500134085345</v>
      </c>
      <c r="BK36" s="1">
        <f t="shared" si="27"/>
        <v>1.1228497948502536</v>
      </c>
      <c r="BL36" s="85"/>
      <c r="BM36" s="76">
        <f t="shared" si="30"/>
        <v>1.1228497948502536</v>
      </c>
    </row>
    <row r="37" spans="1:65" x14ac:dyDescent="0.35">
      <c r="A37" s="75">
        <v>1985</v>
      </c>
      <c r="C37" s="1">
        <f t="shared" si="31"/>
        <v>50.779766674862458</v>
      </c>
      <c r="D37" s="85">
        <f t="shared" si="19"/>
        <v>2578.5847035534716</v>
      </c>
      <c r="E37" s="76">
        <f t="shared" si="28"/>
        <v>50.762742545055062</v>
      </c>
      <c r="F37" s="76">
        <f t="shared" si="28"/>
        <v>1.7024129807396093E-2</v>
      </c>
      <c r="G37" s="76">
        <f t="shared" si="28"/>
        <v>0</v>
      </c>
      <c r="H37" s="76">
        <f t="shared" si="28"/>
        <v>0</v>
      </c>
      <c r="J37" s="5">
        <f>G16</f>
        <v>0.11416290631966934</v>
      </c>
      <c r="K37" s="71">
        <f>H20</f>
        <v>2.8468740371515651</v>
      </c>
      <c r="L37" s="71">
        <f>H22</f>
        <v>4.595166981618604</v>
      </c>
      <c r="P37" s="1">
        <f t="shared" si="20"/>
        <v>5.9495767700852298E-3</v>
      </c>
      <c r="Q37" s="85"/>
      <c r="R37" s="76">
        <f t="shared" si="21"/>
        <v>4.6700938954504778E-3</v>
      </c>
      <c r="S37" s="76">
        <f t="shared" si="21"/>
        <v>2.4497737172168854E-11</v>
      </c>
      <c r="T37" s="76">
        <f t="shared" si="21"/>
        <v>1.2794828501370148E-3</v>
      </c>
      <c r="AC37" s="1">
        <f t="shared" si="32"/>
        <v>3.2694299207507882E-2</v>
      </c>
      <c r="AD37" s="85"/>
      <c r="AE37" s="76">
        <f t="shared" si="23"/>
        <v>2.6146943663025723E-3</v>
      </c>
      <c r="AF37" s="76">
        <f t="shared" si="23"/>
        <v>3.007960484120531E-2</v>
      </c>
      <c r="AG37" s="76">
        <f t="shared" si="23"/>
        <v>0</v>
      </c>
      <c r="AH37" s="76">
        <f t="shared" si="23"/>
        <v>0</v>
      </c>
      <c r="AR37" s="1">
        <f t="shared" si="24"/>
        <v>22.232073265389772</v>
      </c>
      <c r="AS37" s="85"/>
      <c r="AT37" s="76">
        <f t="shared" si="25"/>
        <v>22.232073265389772</v>
      </c>
      <c r="BB37" s="1">
        <f t="shared" si="26"/>
        <v>1.0745987378205655</v>
      </c>
      <c r="BC37" s="85"/>
      <c r="BD37" s="76">
        <f t="shared" si="29"/>
        <v>1.0745987378205655</v>
      </c>
      <c r="BK37" s="1">
        <f t="shared" si="27"/>
        <v>1.3117244741795275</v>
      </c>
      <c r="BL37" s="85"/>
      <c r="BM37" s="76">
        <f t="shared" si="30"/>
        <v>1.3117244741795275</v>
      </c>
    </row>
    <row r="38" spans="1:65" x14ac:dyDescent="0.35">
      <c r="A38" s="75">
        <v>1986</v>
      </c>
      <c r="C38" s="1">
        <f t="shared" si="31"/>
        <v>68.887226740070219</v>
      </c>
      <c r="D38" s="85">
        <f t="shared" si="19"/>
        <v>4745.4500079378449</v>
      </c>
      <c r="E38" s="76">
        <f t="shared" si="28"/>
        <v>68.858899675481553</v>
      </c>
      <c r="F38" s="76">
        <f t="shared" si="28"/>
        <v>2.8327064588665962E-2</v>
      </c>
      <c r="G38" s="76">
        <f t="shared" si="28"/>
        <v>0</v>
      </c>
      <c r="H38" s="76">
        <f t="shared" si="28"/>
        <v>0</v>
      </c>
      <c r="J38" s="5">
        <f>S16</f>
        <v>9.1433082641632538E-2</v>
      </c>
      <c r="K38" s="71">
        <f>T20</f>
        <v>4.3028336063919141</v>
      </c>
      <c r="L38" s="71">
        <f>T22</f>
        <v>6.9451319604443142</v>
      </c>
      <c r="P38" s="1">
        <f t="shared" si="20"/>
        <v>1.4803751516677011E-2</v>
      </c>
      <c r="Q38" s="85"/>
      <c r="R38" s="76">
        <f t="shared" si="21"/>
        <v>1.2973584769238045E-2</v>
      </c>
      <c r="S38" s="76">
        <f t="shared" si="21"/>
        <v>9.2001073426217772E-11</v>
      </c>
      <c r="T38" s="76">
        <f t="shared" si="21"/>
        <v>1.8301666554378926E-3</v>
      </c>
      <c r="AC38" s="1">
        <f t="shared" si="32"/>
        <v>5.2054793445828196E-2</v>
      </c>
      <c r="AD38" s="85"/>
      <c r="AE38" s="76">
        <f t="shared" si="23"/>
        <v>1.0634441993113697E-2</v>
      </c>
      <c r="AF38" s="76">
        <f t="shared" si="23"/>
        <v>4.1420351452714499E-2</v>
      </c>
      <c r="AG38" s="76">
        <f t="shared" si="23"/>
        <v>0</v>
      </c>
      <c r="AH38" s="76">
        <f t="shared" si="23"/>
        <v>0</v>
      </c>
      <c r="AR38" s="1">
        <f t="shared" si="24"/>
        <v>27.68015129728883</v>
      </c>
      <c r="AS38" s="85"/>
      <c r="AT38" s="76">
        <f t="shared" si="25"/>
        <v>27.68015129728883</v>
      </c>
      <c r="BB38" s="1">
        <f t="shared" si="26"/>
        <v>1.2374138251975637</v>
      </c>
      <c r="BC38" s="85"/>
      <c r="BD38" s="76">
        <f t="shared" si="29"/>
        <v>1.2374138251975637</v>
      </c>
      <c r="BK38" s="1">
        <f t="shared" si="27"/>
        <v>1.532258819036997</v>
      </c>
      <c r="BL38" s="85"/>
      <c r="BM38" s="76">
        <f t="shared" si="30"/>
        <v>1.532258819036997</v>
      </c>
    </row>
    <row r="39" spans="1:65" x14ac:dyDescent="0.35">
      <c r="A39" s="75">
        <v>1987</v>
      </c>
      <c r="C39" s="1">
        <f t="shared" si="31"/>
        <v>93.288814178929897</v>
      </c>
      <c r="D39" s="85">
        <f t="shared" si="19"/>
        <v>8702.8028509109117</v>
      </c>
      <c r="E39" s="76">
        <f t="shared" si="28"/>
        <v>93.241679768212634</v>
      </c>
      <c r="F39" s="76">
        <f t="shared" si="28"/>
        <v>4.7134410717262654E-2</v>
      </c>
      <c r="G39" s="76">
        <f t="shared" si="28"/>
        <v>0</v>
      </c>
      <c r="H39" s="76">
        <f t="shared" si="28"/>
        <v>0</v>
      </c>
      <c r="J39" s="5">
        <f>AE16</f>
        <v>7.550155482745563E-2</v>
      </c>
      <c r="K39" s="71">
        <f>AB20</f>
        <v>3.6958361783501914</v>
      </c>
      <c r="L39" s="71">
        <f>AB22</f>
        <v>6.1872211350655562</v>
      </c>
      <c r="P39" s="1">
        <f t="shared" si="20"/>
        <v>3.8595747219025256E-2</v>
      </c>
      <c r="Q39" s="85"/>
      <c r="R39" s="76">
        <f t="shared" si="21"/>
        <v>3.5977890790041656E-2</v>
      </c>
      <c r="S39" s="76">
        <f t="shared" si="21"/>
        <v>3.4552272154542152E-10</v>
      </c>
      <c r="T39" s="76">
        <f t="shared" si="21"/>
        <v>2.6178560834608788E-3</v>
      </c>
      <c r="AC39" s="1">
        <f t="shared" si="32"/>
        <v>0.10021760514384503</v>
      </c>
      <c r="AD39" s="85"/>
      <c r="AE39" s="76">
        <f t="shared" si="23"/>
        <v>4.3182788686541684E-2</v>
      </c>
      <c r="AF39" s="76">
        <f t="shared" si="23"/>
        <v>5.703481645730335E-2</v>
      </c>
      <c r="AG39" s="76">
        <f t="shared" si="23"/>
        <v>0</v>
      </c>
      <c r="AH39" s="76">
        <f t="shared" si="23"/>
        <v>0</v>
      </c>
      <c r="AR39" s="1">
        <f t="shared" si="24"/>
        <v>34.462891071452759</v>
      </c>
      <c r="AS39" s="85"/>
      <c r="AT39" s="76">
        <f t="shared" si="25"/>
        <v>34.462891071452759</v>
      </c>
      <c r="BB39" s="1">
        <f t="shared" si="26"/>
        <v>1.4248247385709192</v>
      </c>
      <c r="BC39" s="85"/>
      <c r="BD39" s="76">
        <f t="shared" si="29"/>
        <v>1.4248247385709192</v>
      </c>
      <c r="BK39" s="1">
        <f t="shared" si="27"/>
        <v>1.7897192899569063</v>
      </c>
      <c r="BL39" s="85"/>
      <c r="BM39" s="76">
        <f t="shared" si="30"/>
        <v>1.7897192899569063</v>
      </c>
    </row>
    <row r="40" spans="1:65" x14ac:dyDescent="0.35">
      <c r="A40" s="75">
        <v>1988</v>
      </c>
      <c r="B40" s="1">
        <v>0</v>
      </c>
      <c r="C40" s="1">
        <f t="shared" si="31"/>
        <v>126.03808746941922</v>
      </c>
      <c r="D40" s="85">
        <f>(B40-C40)^2</f>
        <v>15885.599492948972</v>
      </c>
      <c r="E40" s="76">
        <f t="shared" si="28"/>
        <v>125.95965888879709</v>
      </c>
      <c r="F40" s="76">
        <f t="shared" si="28"/>
        <v>7.8428580622130539E-2</v>
      </c>
      <c r="G40" s="76">
        <f t="shared" si="28"/>
        <v>0</v>
      </c>
      <c r="H40" s="76">
        <f t="shared" si="28"/>
        <v>0</v>
      </c>
      <c r="J40" s="5">
        <f>AF16</f>
        <v>0.59579134698136216</v>
      </c>
      <c r="K40" s="71">
        <f>AE20</f>
        <v>17.628174233532036</v>
      </c>
      <c r="L40" s="71">
        <f>AE22</f>
        <v>28.554003349493769</v>
      </c>
      <c r="P40" s="1">
        <f t="shared" si="20"/>
        <v>0.10303704702054794</v>
      </c>
      <c r="Q40" s="85"/>
      <c r="R40" s="76">
        <f t="shared" ref="R40:T55" si="33">R$12+((R$11-R$12)/(1+EXP(($A40-R$14)/R$13)))</f>
        <v>9.9292497667068602E-2</v>
      </c>
      <c r="S40" s="76">
        <f t="shared" si="33"/>
        <v>1.2976446583934376E-9</v>
      </c>
      <c r="T40" s="76">
        <f t="shared" si="33"/>
        <v>3.7445480558346844E-3</v>
      </c>
      <c r="AC40" s="1">
        <f t="shared" si="32"/>
        <v>0.25274694303955592</v>
      </c>
      <c r="AD40" s="85"/>
      <c r="AE40" s="76">
        <f t="shared" ref="AE40:AH55" si="34">AE$12+((AE$11-AE$12)/(1+EXP(($A40-AE$14)/AE$13)))</f>
        <v>0.17421521821823838</v>
      </c>
      <c r="AF40" s="76">
        <f t="shared" si="34"/>
        <v>7.8531724821317539E-2</v>
      </c>
      <c r="AG40" s="76">
        <f t="shared" si="34"/>
        <v>0</v>
      </c>
      <c r="AH40" s="76">
        <f t="shared" si="34"/>
        <v>0</v>
      </c>
      <c r="AR40" s="1">
        <f t="shared" si="24"/>
        <v>42.907026932865847</v>
      </c>
      <c r="AS40" s="85"/>
      <c r="AT40" s="76">
        <f t="shared" si="25"/>
        <v>42.907026932865847</v>
      </c>
      <c r="BB40" s="1">
        <f t="shared" si="26"/>
        <v>1.6405234014665666</v>
      </c>
      <c r="BC40" s="85"/>
      <c r="BD40" s="76">
        <f t="shared" si="29"/>
        <v>1.6405234014665666</v>
      </c>
      <c r="BK40" s="1">
        <f t="shared" si="27"/>
        <v>2.0902337011182794</v>
      </c>
      <c r="BL40" s="85"/>
      <c r="BM40" s="76">
        <f t="shared" si="30"/>
        <v>2.0902337011182794</v>
      </c>
    </row>
    <row r="41" spans="1:65" x14ac:dyDescent="0.35">
      <c r="A41" s="75">
        <v>1989</v>
      </c>
      <c r="B41" s="1">
        <v>0</v>
      </c>
      <c r="C41" s="1">
        <f t="shared" si="31"/>
        <v>169.75025196463139</v>
      </c>
      <c r="D41" s="85">
        <f t="shared" si="19"/>
        <v>28815.148042055844</v>
      </c>
      <c r="E41" s="76">
        <f t="shared" si="28"/>
        <v>169.61975204717783</v>
      </c>
      <c r="F41" s="76">
        <f t="shared" si="28"/>
        <v>0.13049991745356238</v>
      </c>
      <c r="G41" s="76">
        <f t="shared" si="28"/>
        <v>0</v>
      </c>
      <c r="H41" s="76">
        <f t="shared" si="28"/>
        <v>0</v>
      </c>
      <c r="P41" s="1">
        <f t="shared" si="20"/>
        <v>0.2758035540119419</v>
      </c>
      <c r="Q41" s="85"/>
      <c r="R41" s="76">
        <f t="shared" si="33"/>
        <v>0.27044742146247458</v>
      </c>
      <c r="S41" s="76">
        <f t="shared" si="33"/>
        <v>4.8734580815334994E-9</v>
      </c>
      <c r="T41" s="76">
        <f t="shared" si="33"/>
        <v>5.3561276760092369E-3</v>
      </c>
      <c r="AC41" s="1">
        <f t="shared" si="32"/>
        <v>0.79312007965805975</v>
      </c>
      <c r="AD41" s="85"/>
      <c r="AE41" s="76">
        <f t="shared" si="34"/>
        <v>0.68499633822400341</v>
      </c>
      <c r="AF41" s="76">
        <f t="shared" si="34"/>
        <v>0.10812374143405634</v>
      </c>
      <c r="AG41" s="76">
        <f t="shared" si="34"/>
        <v>0</v>
      </c>
      <c r="AH41" s="76">
        <f t="shared" si="34"/>
        <v>0</v>
      </c>
      <c r="AR41" s="1">
        <f t="shared" si="24"/>
        <v>53.419154075440019</v>
      </c>
      <c r="AS41" s="85"/>
      <c r="AT41" s="76">
        <f t="shared" si="25"/>
        <v>53.419154075440019</v>
      </c>
      <c r="BB41" s="1">
        <f t="shared" si="26"/>
        <v>1.8887482081192957</v>
      </c>
      <c r="BC41" s="85"/>
      <c r="BD41" s="76">
        <f t="shared" si="29"/>
        <v>1.8887482081192957</v>
      </c>
      <c r="BK41" s="1">
        <f t="shared" si="27"/>
        <v>2.440926751483687</v>
      </c>
      <c r="BL41" s="85"/>
      <c r="BM41" s="76">
        <f t="shared" si="30"/>
        <v>2.440926751483687</v>
      </c>
    </row>
    <row r="42" spans="1:65" x14ac:dyDescent="0.35">
      <c r="A42" s="75">
        <v>1990</v>
      </c>
      <c r="B42" s="1">
        <v>0</v>
      </c>
      <c r="C42" s="1">
        <f t="shared" si="31"/>
        <v>227.66998571202339</v>
      </c>
      <c r="D42" s="85">
        <f>(B42-C42)^2</f>
        <v>51833.622394112936</v>
      </c>
      <c r="E42" s="76">
        <f t="shared" si="28"/>
        <v>227.45284289564506</v>
      </c>
      <c r="F42" s="76">
        <f t="shared" si="28"/>
        <v>0.21714281637832755</v>
      </c>
      <c r="G42" s="76">
        <f t="shared" si="28"/>
        <v>0</v>
      </c>
      <c r="H42" s="76">
        <f t="shared" si="28"/>
        <v>0</v>
      </c>
      <c r="P42" s="1">
        <f t="shared" si="20"/>
        <v>0.7191501442078776</v>
      </c>
      <c r="Q42" s="85"/>
      <c r="R42" s="76">
        <f t="shared" si="33"/>
        <v>0.71148888023797863</v>
      </c>
      <c r="S42" s="76">
        <f t="shared" si="33"/>
        <v>1.8302833026950793E-8</v>
      </c>
      <c r="T42" s="76">
        <f t="shared" si="33"/>
        <v>7.6612456670659412E-3</v>
      </c>
      <c r="AC42" s="1">
        <f t="shared" si="32"/>
        <v>2.5995463139154698</v>
      </c>
      <c r="AD42" s="85"/>
      <c r="AE42" s="76">
        <f t="shared" si="34"/>
        <v>2.4506935652201651</v>
      </c>
      <c r="AF42" s="76">
        <f t="shared" si="34"/>
        <v>0.14885274869530463</v>
      </c>
      <c r="AG42" s="76">
        <f t="shared" si="34"/>
        <v>0</v>
      </c>
      <c r="AH42" s="76">
        <f t="shared" si="34"/>
        <v>0</v>
      </c>
      <c r="AR42" s="1">
        <f t="shared" si="24"/>
        <v>66.505178972525755</v>
      </c>
      <c r="AS42" s="85"/>
      <c r="AT42" s="76">
        <f t="shared" si="25"/>
        <v>66.505178972525755</v>
      </c>
      <c r="BB42" s="1">
        <f t="shared" si="26"/>
        <v>2.1743624054622614</v>
      </c>
      <c r="BC42" s="85"/>
      <c r="BD42" s="76">
        <f t="shared" si="29"/>
        <v>2.1743624054622614</v>
      </c>
      <c r="BK42" s="1">
        <f t="shared" si="27"/>
        <v>2.85007492781358</v>
      </c>
      <c r="BL42" s="85"/>
      <c r="BM42" s="76">
        <f t="shared" si="30"/>
        <v>2.85007492781358</v>
      </c>
    </row>
    <row r="43" spans="1:65" x14ac:dyDescent="0.35">
      <c r="A43" s="75">
        <v>1991</v>
      </c>
      <c r="B43" s="1">
        <v>428.1470913</v>
      </c>
      <c r="C43" s="1">
        <f t="shared" si="31"/>
        <v>303.67643364704281</v>
      </c>
      <c r="D43" s="85">
        <f t="shared" ref="D43:D69" si="35">(B43-C43)^2</f>
        <v>15492.944616559669</v>
      </c>
      <c r="E43" s="76">
        <f t="shared" si="28"/>
        <v>303.31512395571053</v>
      </c>
      <c r="F43" s="76">
        <f t="shared" si="28"/>
        <v>0.36130969133228064</v>
      </c>
      <c r="G43" s="76">
        <f t="shared" si="28"/>
        <v>0</v>
      </c>
      <c r="H43" s="76">
        <f t="shared" si="28"/>
        <v>0</v>
      </c>
      <c r="I43" s="5">
        <f t="shared" ref="I43:I70" si="36">C43/I$12</f>
        <v>5.9021681244652933E-3</v>
      </c>
      <c r="O43" s="1">
        <v>1</v>
      </c>
      <c r="P43" s="1">
        <f t="shared" si="20"/>
        <v>1.7314226026021915</v>
      </c>
      <c r="Q43" s="85">
        <f t="shared" ref="Q43:Q71" si="37">(O43-P43)^2</f>
        <v>0.53497902359736338</v>
      </c>
      <c r="R43" s="76">
        <f t="shared" si="33"/>
        <v>1.7204642258880627</v>
      </c>
      <c r="S43" s="76">
        <f t="shared" si="33"/>
        <v>6.8738387426492409E-8</v>
      </c>
      <c r="T43" s="76">
        <f t="shared" si="33"/>
        <v>1.0958307975741377E-2</v>
      </c>
      <c r="U43" s="7">
        <f t="shared" ref="U43:U70" si="38">P43/U$12</f>
        <v>1.4648624833667835E-2</v>
      </c>
      <c r="AB43" s="1">
        <v>7</v>
      </c>
      <c r="AC43" s="1">
        <f t="shared" si="32"/>
        <v>6.8905785248361866</v>
      </c>
      <c r="AD43" s="85">
        <f t="shared" ref="AD43:AD71" si="39">(AB43-AC43)^2</f>
        <v>1.1973059227025032E-2</v>
      </c>
      <c r="AE43" s="76">
        <f t="shared" si="34"/>
        <v>6.6856806673554985</v>
      </c>
      <c r="AF43" s="76">
        <f t="shared" si="34"/>
        <v>0.20489785748068812</v>
      </c>
      <c r="AG43" s="76">
        <f t="shared" si="34"/>
        <v>0</v>
      </c>
      <c r="AH43" s="76">
        <f t="shared" si="34"/>
        <v>0</v>
      </c>
      <c r="AI43" s="5">
        <f t="shared" ref="AI43:AI71" si="40">AC43/AI$12</f>
        <v>3.400405536372951E-2</v>
      </c>
      <c r="AQ43" s="1">
        <v>428.1470913</v>
      </c>
      <c r="AR43" s="1">
        <f t="shared" si="24"/>
        <v>82.794468940439401</v>
      </c>
      <c r="AS43" s="85">
        <f t="shared" ref="AS43:AS71" si="41">(AQ43-AR43)^2</f>
        <v>119268.43377062527</v>
      </c>
      <c r="AT43" s="76">
        <f t="shared" si="25"/>
        <v>82.794468940439401</v>
      </c>
      <c r="AU43" s="5"/>
      <c r="BA43" s="1">
        <v>1</v>
      </c>
      <c r="BB43" s="1">
        <f t="shared" si="26"/>
        <v>2.5029428993396436</v>
      </c>
      <c r="BC43" s="85">
        <f t="shared" ref="BC43:BC71" si="42">(BA43-BB43)^2</f>
        <v>2.2588373586754544</v>
      </c>
      <c r="BD43" s="76">
        <f t="shared" si="29"/>
        <v>2.5029428993396436</v>
      </c>
      <c r="BJ43" s="1">
        <v>7</v>
      </c>
      <c r="BK43" s="1">
        <f t="shared" si="27"/>
        <v>3.3272828211155456</v>
      </c>
      <c r="BL43" s="85">
        <f t="shared" ref="BL43:BL71" si="43">(BJ43-BK43)^2</f>
        <v>13.488851476072986</v>
      </c>
      <c r="BM43" s="76">
        <f t="shared" si="30"/>
        <v>3.3272828211155456</v>
      </c>
    </row>
    <row r="44" spans="1:65" x14ac:dyDescent="0.35">
      <c r="A44" s="75">
        <v>1992</v>
      </c>
      <c r="B44" s="1">
        <v>751.91772849999995</v>
      </c>
      <c r="C44" s="1">
        <f t="shared" si="31"/>
        <v>402.16326163539088</v>
      </c>
      <c r="D44" s="85">
        <f t="shared" si="35"/>
        <v>122328.18709174692</v>
      </c>
      <c r="E44" s="76">
        <f t="shared" si="28"/>
        <v>401.5620713565786</v>
      </c>
      <c r="F44" s="76">
        <f t="shared" si="28"/>
        <v>0.60119027881228249</v>
      </c>
      <c r="G44" s="76">
        <f t="shared" si="28"/>
        <v>0</v>
      </c>
      <c r="H44" s="76">
        <f t="shared" si="28"/>
        <v>0</v>
      </c>
      <c r="I44" s="5">
        <f t="shared" si="36"/>
        <v>7.8163298849005507E-3</v>
      </c>
      <c r="O44" s="1">
        <v>4</v>
      </c>
      <c r="P44" s="1">
        <f t="shared" si="20"/>
        <v>3.5266625459312335</v>
      </c>
      <c r="Q44" s="85">
        <f t="shared" si="37"/>
        <v>0.22404834542430163</v>
      </c>
      <c r="R44" s="76">
        <f t="shared" si="33"/>
        <v>3.5109882320579802</v>
      </c>
      <c r="S44" s="76">
        <f t="shared" si="33"/>
        <v>2.5815490367619987E-7</v>
      </c>
      <c r="T44" s="76">
        <f t="shared" si="33"/>
        <v>1.5674055718349678E-2</v>
      </c>
      <c r="U44" s="7">
        <f t="shared" si="38"/>
        <v>2.9837173473796899E-2</v>
      </c>
      <c r="AB44" s="1">
        <v>12</v>
      </c>
      <c r="AC44" s="1">
        <f t="shared" si="32"/>
        <v>11.902398930608232</v>
      </c>
      <c r="AD44" s="85">
        <f t="shared" si="39"/>
        <v>9.5259687464167003E-3</v>
      </c>
      <c r="AE44" s="76">
        <f t="shared" si="34"/>
        <v>11.620403558310702</v>
      </c>
      <c r="AF44" s="76">
        <f t="shared" si="34"/>
        <v>0.28199537229752991</v>
      </c>
      <c r="AG44" s="76">
        <f t="shared" si="34"/>
        <v>0</v>
      </c>
      <c r="AH44" s="76">
        <f t="shared" si="34"/>
        <v>0</v>
      </c>
      <c r="AI44" s="5">
        <f t="shared" si="40"/>
        <v>5.8736698339450256E-2</v>
      </c>
      <c r="AQ44" s="1">
        <v>751.91772849999995</v>
      </c>
      <c r="AR44" s="1">
        <f t="shared" si="24"/>
        <v>103.0698151436809</v>
      </c>
      <c r="AS44" s="85">
        <f t="shared" si="41"/>
        <v>421003.61466684932</v>
      </c>
      <c r="AT44" s="76">
        <f t="shared" si="25"/>
        <v>103.0698151436809</v>
      </c>
      <c r="AU44" s="5"/>
      <c r="BA44" s="1">
        <v>4</v>
      </c>
      <c r="BB44" s="1">
        <f t="shared" si="26"/>
        <v>2.880880599801344</v>
      </c>
      <c r="BC44" s="85">
        <f t="shared" si="42"/>
        <v>1.2524282319009994</v>
      </c>
      <c r="BD44" s="76">
        <f t="shared" si="29"/>
        <v>2.880880599801344</v>
      </c>
      <c r="BJ44" s="1">
        <v>12</v>
      </c>
      <c r="BK44" s="1">
        <f t="shared" si="27"/>
        <v>3.883682823691629</v>
      </c>
      <c r="BL44" s="85">
        <f t="shared" si="43"/>
        <v>65.874604506438288</v>
      </c>
      <c r="BM44" s="76">
        <f t="shared" si="30"/>
        <v>3.883682823691629</v>
      </c>
    </row>
    <row r="45" spans="1:65" x14ac:dyDescent="0.35">
      <c r="A45" s="75">
        <v>1993</v>
      </c>
      <c r="B45" s="1">
        <v>862.20600190000005</v>
      </c>
      <c r="C45" s="1">
        <f t="shared" si="31"/>
        <v>527.7121206012539</v>
      </c>
      <c r="D45" s="85">
        <f t="shared" si="35"/>
        <v>111886.15662629968</v>
      </c>
      <c r="E45" s="76">
        <f t="shared" si="28"/>
        <v>526.71179522999</v>
      </c>
      <c r="F45" s="76">
        <f t="shared" si="28"/>
        <v>1.000325371263898</v>
      </c>
      <c r="G45" s="76">
        <f t="shared" si="28"/>
        <v>0</v>
      </c>
      <c r="H45" s="76">
        <f t="shared" si="28"/>
        <v>0</v>
      </c>
      <c r="I45" s="5">
        <f t="shared" si="36"/>
        <v>1.0256461522881281E-2</v>
      </c>
      <c r="O45" s="1">
        <v>6</v>
      </c>
      <c r="P45" s="1">
        <f t="shared" si="20"/>
        <v>5.633353044779108</v>
      </c>
      <c r="Q45" s="85">
        <f t="shared" si="37"/>
        <v>0.13442998977275075</v>
      </c>
      <c r="R45" s="76">
        <f t="shared" si="33"/>
        <v>5.6109333785150923</v>
      </c>
      <c r="S45" s="76">
        <f t="shared" si="33"/>
        <v>9.6953032091562363E-7</v>
      </c>
      <c r="T45" s="76">
        <f t="shared" si="33"/>
        <v>2.2418696733694787E-2</v>
      </c>
      <c r="U45" s="7">
        <f t="shared" si="38"/>
        <v>4.7660735850708659E-2</v>
      </c>
      <c r="AB45" s="1">
        <v>14</v>
      </c>
      <c r="AC45" s="1">
        <f t="shared" si="32"/>
        <v>14.583167443369936</v>
      </c>
      <c r="AD45" s="85">
        <f t="shared" si="39"/>
        <v>0.34008426700662736</v>
      </c>
      <c r="AE45" s="76">
        <f t="shared" si="34"/>
        <v>14.195158240106627</v>
      </c>
      <c r="AF45" s="76">
        <f t="shared" si="34"/>
        <v>0.38800920326330868</v>
      </c>
      <c r="AG45" s="76">
        <f t="shared" si="34"/>
        <v>0</v>
      </c>
      <c r="AH45" s="76">
        <f t="shared" si="34"/>
        <v>0</v>
      </c>
      <c r="AI45" s="5">
        <f t="shared" si="40"/>
        <v>7.1965921487655932E-2</v>
      </c>
      <c r="AQ45" s="1">
        <v>862.20600190000005</v>
      </c>
      <c r="AR45" s="1">
        <f t="shared" si="24"/>
        <v>128.30457598589419</v>
      </c>
      <c r="AS45" s="85">
        <f t="shared" si="41"/>
        <v>538611.30295875785</v>
      </c>
      <c r="AT45" s="76">
        <f t="shared" si="25"/>
        <v>128.30457598589419</v>
      </c>
      <c r="AU45" s="5"/>
      <c r="BA45" s="1">
        <v>6</v>
      </c>
      <c r="BB45" s="1">
        <f t="shared" si="26"/>
        <v>3.3154934447264282</v>
      </c>
      <c r="BC45" s="85">
        <f t="shared" si="42"/>
        <v>7.206575445306779</v>
      </c>
      <c r="BD45" s="76">
        <f t="shared" si="29"/>
        <v>3.3154934447264282</v>
      </c>
      <c r="BJ45" s="1">
        <v>14</v>
      </c>
      <c r="BK45" s="1">
        <f t="shared" si="27"/>
        <v>4.5321599509718453</v>
      </c>
      <c r="BL45" s="85">
        <f t="shared" si="43"/>
        <v>89.639995193981449</v>
      </c>
      <c r="BM45" s="76">
        <f t="shared" si="30"/>
        <v>4.5321599509718453</v>
      </c>
    </row>
    <row r="46" spans="1:65" x14ac:dyDescent="0.35">
      <c r="A46" s="75">
        <v>1994</v>
      </c>
      <c r="B46" s="1">
        <v>759.53740670000002</v>
      </c>
      <c r="C46" s="1">
        <f t="shared" si="31"/>
        <v>684.47956817297199</v>
      </c>
      <c r="D46" s="85">
        <f t="shared" si="35"/>
        <v>5633.6791243494126</v>
      </c>
      <c r="E46" s="76">
        <f t="shared" si="28"/>
        <v>682.81513784826348</v>
      </c>
      <c r="F46" s="76">
        <f t="shared" si="28"/>
        <v>1.664430324708519</v>
      </c>
      <c r="G46" s="76">
        <f t="shared" si="28"/>
        <v>0</v>
      </c>
      <c r="H46" s="76">
        <f t="shared" si="28"/>
        <v>0</v>
      </c>
      <c r="I46" s="5">
        <f t="shared" si="36"/>
        <v>1.3303348701117178E-2</v>
      </c>
      <c r="J46" s="86">
        <f t="shared" ref="J46:J59" si="44">E45-E44</f>
        <v>125.1497238734114</v>
      </c>
      <c r="O46" s="1">
        <v>7</v>
      </c>
      <c r="P46" s="1">
        <f t="shared" si="20"/>
        <v>7.1805587925158374</v>
      </c>
      <c r="Q46" s="85">
        <f t="shared" si="37"/>
        <v>3.2601477554777221E-2</v>
      </c>
      <c r="R46" s="76">
        <f t="shared" si="33"/>
        <v>7.1484904944532683</v>
      </c>
      <c r="S46" s="76">
        <f t="shared" si="33"/>
        <v>3.6411815500514422E-6</v>
      </c>
      <c r="T46" s="76">
        <f t="shared" si="33"/>
        <v>3.2064656881019005E-2</v>
      </c>
      <c r="U46" s="7">
        <f t="shared" si="38"/>
        <v>6.0750802080078083E-2</v>
      </c>
      <c r="AB46" s="1">
        <v>16</v>
      </c>
      <c r="AC46" s="1">
        <f t="shared" si="32"/>
        <v>15.54628596962608</v>
      </c>
      <c r="AD46" s="85">
        <f t="shared" si="39"/>
        <v>0.20585642135814639</v>
      </c>
      <c r="AE46" s="76">
        <f t="shared" si="34"/>
        <v>15.01258450609819</v>
      </c>
      <c r="AF46" s="76">
        <f t="shared" si="34"/>
        <v>0.5337014635278905</v>
      </c>
      <c r="AG46" s="76">
        <f t="shared" si="34"/>
        <v>0</v>
      </c>
      <c r="AH46" s="76">
        <f t="shared" si="34"/>
        <v>0</v>
      </c>
      <c r="AI46" s="5">
        <f t="shared" si="40"/>
        <v>7.6718778678181318E-2</v>
      </c>
      <c r="AQ46" s="1">
        <v>759.53740670000002</v>
      </c>
      <c r="AR46" s="1">
        <f t="shared" si="24"/>
        <v>159.70867124770302</v>
      </c>
      <c r="AS46" s="85">
        <f t="shared" si="41"/>
        <v>359794.51187430171</v>
      </c>
      <c r="AT46" s="76">
        <f t="shared" si="25"/>
        <v>159.70867124770302</v>
      </c>
      <c r="AU46" s="5"/>
      <c r="BA46" s="1">
        <v>7</v>
      </c>
      <c r="BB46" s="1">
        <f t="shared" si="26"/>
        <v>3.8151532259235523</v>
      </c>
      <c r="BC46" s="85">
        <f t="shared" si="42"/>
        <v>10.143248974345155</v>
      </c>
      <c r="BD46" s="76">
        <f t="shared" si="29"/>
        <v>3.8151532259235523</v>
      </c>
      <c r="BJ46" s="1">
        <v>16</v>
      </c>
      <c r="BK46" s="1">
        <f t="shared" si="27"/>
        <v>5.2876030956157365</v>
      </c>
      <c r="BL46" s="85">
        <f t="shared" si="43"/>
        <v>114.75544743706155</v>
      </c>
      <c r="BM46" s="76">
        <f t="shared" si="30"/>
        <v>5.2876030956157365</v>
      </c>
    </row>
    <row r="47" spans="1:65" x14ac:dyDescent="0.35">
      <c r="A47" s="75">
        <v>1995</v>
      </c>
      <c r="B47" s="1">
        <v>869.95705390000001</v>
      </c>
      <c r="C47" s="1">
        <f t="shared" si="31"/>
        <v>875.27147979516121</v>
      </c>
      <c r="D47" s="85">
        <f t="shared" si="35"/>
        <v>28.243122595159999</v>
      </c>
      <c r="E47" s="76">
        <f t="shared" si="28"/>
        <v>872.50210561741733</v>
      </c>
      <c r="F47" s="76">
        <f t="shared" si="28"/>
        <v>2.7693741777438845</v>
      </c>
      <c r="G47" s="76">
        <f t="shared" si="28"/>
        <v>0</v>
      </c>
      <c r="H47" s="76">
        <f t="shared" si="28"/>
        <v>0</v>
      </c>
      <c r="I47" s="5">
        <f t="shared" si="36"/>
        <v>1.7011525610528305E-2</v>
      </c>
      <c r="J47" s="86">
        <f t="shared" si="44"/>
        <v>156.10334261827347</v>
      </c>
      <c r="O47" s="1">
        <v>7</v>
      </c>
      <c r="P47" s="1">
        <f t="shared" si="20"/>
        <v>7.975819590316223</v>
      </c>
      <c r="Q47" s="85">
        <f t="shared" si="37"/>
        <v>0.95222387284492127</v>
      </c>
      <c r="R47" s="76">
        <f t="shared" si="33"/>
        <v>7.9299469122548905</v>
      </c>
      <c r="S47" s="76">
        <f t="shared" si="33"/>
        <v>1.3674862731960502E-5</v>
      </c>
      <c r="T47" s="76">
        <f t="shared" si="33"/>
        <v>4.585900319860059E-2</v>
      </c>
      <c r="U47" s="7">
        <f t="shared" si="38"/>
        <v>6.7479071108328598E-2</v>
      </c>
      <c r="AB47" s="1">
        <v>16</v>
      </c>
      <c r="AC47" s="1">
        <f t="shared" si="32"/>
        <v>15.961842533520763</v>
      </c>
      <c r="AD47" s="85">
        <f t="shared" si="39"/>
        <v>1.4559922481141301E-3</v>
      </c>
      <c r="AE47" s="76">
        <f t="shared" si="34"/>
        <v>15.228076871629892</v>
      </c>
      <c r="AF47" s="76">
        <f t="shared" si="34"/>
        <v>0.733765661890871</v>
      </c>
      <c r="AG47" s="76">
        <f t="shared" si="34"/>
        <v>0</v>
      </c>
      <c r="AH47" s="76">
        <f t="shared" si="34"/>
        <v>0</v>
      </c>
      <c r="AI47" s="5">
        <f t="shared" si="40"/>
        <v>7.8769493049188649E-2</v>
      </c>
      <c r="AQ47" s="1">
        <v>869.95705390000001</v>
      </c>
      <c r="AR47" s="1">
        <f t="shared" si="24"/>
        <v>198.78545797926199</v>
      </c>
      <c r="AS47" s="85">
        <f t="shared" si="41"/>
        <v>450471.3111707904</v>
      </c>
      <c r="AT47" s="76">
        <f t="shared" si="25"/>
        <v>198.78545797926199</v>
      </c>
      <c r="AU47" s="5"/>
      <c r="BA47" s="1">
        <v>7</v>
      </c>
      <c r="BB47" s="1">
        <f t="shared" si="26"/>
        <v>4.3894272692983805</v>
      </c>
      <c r="BC47" s="85">
        <f t="shared" si="42"/>
        <v>6.8150899822829105</v>
      </c>
      <c r="BD47" s="76">
        <f t="shared" si="29"/>
        <v>4.3894272692983805</v>
      </c>
      <c r="BJ47" s="1">
        <v>16</v>
      </c>
      <c r="BK47" s="1">
        <f t="shared" si="27"/>
        <v>6.1671832854327135</v>
      </c>
      <c r="BL47" s="85">
        <f t="shared" si="43"/>
        <v>96.684284542273801</v>
      </c>
      <c r="BM47" s="76">
        <f t="shared" si="30"/>
        <v>6.1671832854327135</v>
      </c>
    </row>
    <row r="48" spans="1:65" x14ac:dyDescent="0.35">
      <c r="A48" s="75">
        <v>1996</v>
      </c>
      <c r="B48" s="1">
        <v>873.50414550000005</v>
      </c>
      <c r="C48" s="1">
        <f t="shared" si="31"/>
        <v>1100.4160093516698</v>
      </c>
      <c r="D48" s="85">
        <f t="shared" si="35"/>
        <v>51488.993956638711</v>
      </c>
      <c r="E48" s="76">
        <f t="shared" si="28"/>
        <v>1095.8083133368204</v>
      </c>
      <c r="F48" s="76">
        <f t="shared" si="28"/>
        <v>4.6076960148493527</v>
      </c>
      <c r="G48" s="76">
        <f t="shared" si="28"/>
        <v>0</v>
      </c>
      <c r="H48" s="76">
        <f t="shared" si="28"/>
        <v>0</v>
      </c>
      <c r="I48" s="5">
        <f t="shared" si="36"/>
        <v>2.1387370155945499E-2</v>
      </c>
      <c r="J48" s="86">
        <f t="shared" si="44"/>
        <v>189.68696776915385</v>
      </c>
      <c r="O48" s="1">
        <v>8</v>
      </c>
      <c r="P48" s="1">
        <f t="shared" si="20"/>
        <v>8.320083649262493</v>
      </c>
      <c r="Q48" s="85">
        <f t="shared" si="37"/>
        <v>0.10245354252519463</v>
      </c>
      <c r="R48" s="76">
        <f t="shared" si="33"/>
        <v>8.2544484932146638</v>
      </c>
      <c r="S48" s="76">
        <f t="shared" si="33"/>
        <v>5.1357338175961331E-5</v>
      </c>
      <c r="T48" s="76">
        <f t="shared" si="33"/>
        <v>6.5583798709653252E-2</v>
      </c>
      <c r="U48" s="7">
        <f t="shared" si="38"/>
        <v>7.0391702048712756E-2</v>
      </c>
      <c r="AB48" s="1">
        <v>16</v>
      </c>
      <c r="AC48" s="1">
        <f t="shared" si="32"/>
        <v>16.290179753390053</v>
      </c>
      <c r="AD48" s="85">
        <f t="shared" si="39"/>
        <v>8.4204289277511835E-2</v>
      </c>
      <c r="AE48" s="76">
        <f t="shared" si="34"/>
        <v>15.281982560573912</v>
      </c>
      <c r="AF48" s="76">
        <f t="shared" si="34"/>
        <v>1.0081971928161408</v>
      </c>
      <c r="AG48" s="76">
        <f t="shared" si="34"/>
        <v>0</v>
      </c>
      <c r="AH48" s="76">
        <f t="shared" si="34"/>
        <v>0</v>
      </c>
      <c r="AI48" s="5">
        <f t="shared" si="40"/>
        <v>8.0389791977960201E-2</v>
      </c>
      <c r="AQ48" s="1">
        <v>873.50414550000005</v>
      </c>
      <c r="AR48" s="1">
        <f t="shared" si="24"/>
        <v>247.40194186815643</v>
      </c>
      <c r="AS48" s="85">
        <f t="shared" si="41"/>
        <v>392003.96939265059</v>
      </c>
      <c r="AT48" s="76">
        <f t="shared" si="25"/>
        <v>247.40194186815643</v>
      </c>
      <c r="AU48" s="5"/>
      <c r="BA48" s="1">
        <v>8</v>
      </c>
      <c r="BB48" s="1">
        <f t="shared" si="26"/>
        <v>5.0492358670638282</v>
      </c>
      <c r="BC48" s="85">
        <f t="shared" si="42"/>
        <v>8.7070089682225582</v>
      </c>
      <c r="BD48" s="76">
        <f t="shared" si="29"/>
        <v>5.0492358670638282</v>
      </c>
      <c r="BJ48" s="1">
        <v>16</v>
      </c>
      <c r="BK48" s="1">
        <f t="shared" si="27"/>
        <v>7.1906583715643819</v>
      </c>
      <c r="BL48" s="85">
        <f t="shared" si="43"/>
        <v>77.604499926488714</v>
      </c>
      <c r="BM48" s="76">
        <f t="shared" si="30"/>
        <v>7.1906583715643819</v>
      </c>
    </row>
    <row r="49" spans="1:65" x14ac:dyDescent="0.35">
      <c r="A49" s="75">
        <v>1997</v>
      </c>
      <c r="B49" s="1">
        <v>1303.884591</v>
      </c>
      <c r="C49" s="1">
        <f t="shared" si="31"/>
        <v>1356.7582649752458</v>
      </c>
      <c r="D49" s="85">
        <f t="shared" si="35"/>
        <v>2795.6253996405812</v>
      </c>
      <c r="E49" s="76">
        <f t="shared" si="28"/>
        <v>1349.0923679786374</v>
      </c>
      <c r="F49" s="76">
        <f t="shared" si="28"/>
        <v>7.6658969966083532</v>
      </c>
      <c r="G49" s="76">
        <f t="shared" si="28"/>
        <v>0</v>
      </c>
      <c r="H49" s="76">
        <f t="shared" si="28"/>
        <v>0</v>
      </c>
      <c r="I49" s="5">
        <f t="shared" si="36"/>
        <v>2.6369564763293614E-2</v>
      </c>
      <c r="J49" s="86">
        <f t="shared" si="44"/>
        <v>223.30620771940312</v>
      </c>
      <c r="O49" s="1">
        <v>10</v>
      </c>
      <c r="P49" s="1">
        <f t="shared" si="20"/>
        <v>8.4717112514353285</v>
      </c>
      <c r="Q49" s="85">
        <f t="shared" si="37"/>
        <v>2.3356664989893696</v>
      </c>
      <c r="R49" s="76">
        <f t="shared" si="33"/>
        <v>8.377733831819226</v>
      </c>
      <c r="S49" s="76">
        <f t="shared" si="33"/>
        <v>1.9287585507044014E-4</v>
      </c>
      <c r="T49" s="76">
        <f t="shared" si="33"/>
        <v>9.3784543761032069E-2</v>
      </c>
      <c r="U49" s="7">
        <f t="shared" si="38"/>
        <v>7.1674540712895793E-2</v>
      </c>
      <c r="AB49" s="1">
        <v>19</v>
      </c>
      <c r="AC49" s="1">
        <f t="shared" si="32"/>
        <v>16.679371331857652</v>
      </c>
      <c r="AD49" s="85">
        <f t="shared" si="39"/>
        <v>5.3853174154041268</v>
      </c>
      <c r="AE49" s="76">
        <f t="shared" si="34"/>
        <v>15.295287891293647</v>
      </c>
      <c r="AF49" s="76">
        <f t="shared" si="34"/>
        <v>1.3840834405637565</v>
      </c>
      <c r="AG49" s="76">
        <f t="shared" si="34"/>
        <v>2.4868995751603507E-13</v>
      </c>
      <c r="AH49" s="76">
        <f t="shared" si="34"/>
        <v>0</v>
      </c>
      <c r="AI49" s="5">
        <f t="shared" si="40"/>
        <v>8.2310398779494934E-2</v>
      </c>
      <c r="AQ49" s="1">
        <v>1303.884591</v>
      </c>
      <c r="AR49" s="1">
        <f t="shared" si="24"/>
        <v>307.87526378117036</v>
      </c>
      <c r="AS49" s="85">
        <f t="shared" si="41"/>
        <v>992034.57990690565</v>
      </c>
      <c r="AT49" s="76">
        <f t="shared" si="25"/>
        <v>307.87526378117036</v>
      </c>
      <c r="AU49" s="5"/>
      <c r="BA49" s="1">
        <v>10</v>
      </c>
      <c r="BB49" s="1">
        <f t="shared" si="26"/>
        <v>5.8070260948201167</v>
      </c>
      <c r="BC49" s="85">
        <f t="shared" si="42"/>
        <v>17.58103016951944</v>
      </c>
      <c r="BD49" s="76">
        <f t="shared" si="29"/>
        <v>5.8070260948201167</v>
      </c>
      <c r="BJ49" s="1">
        <v>19</v>
      </c>
      <c r="BK49" s="1">
        <f t="shared" si="27"/>
        <v>8.3807018810517206</v>
      </c>
      <c r="BL49" s="85">
        <f t="shared" si="43"/>
        <v>112.76949253909847</v>
      </c>
      <c r="BM49" s="76">
        <f t="shared" si="30"/>
        <v>8.3807018810517206</v>
      </c>
    </row>
    <row r="50" spans="1:65" x14ac:dyDescent="0.35">
      <c r="A50" s="75">
        <v>1998</v>
      </c>
      <c r="B50" s="1">
        <v>1307.69443</v>
      </c>
      <c r="C50" s="1">
        <f t="shared" si="31"/>
        <v>1637.2900592807296</v>
      </c>
      <c r="D50" s="85">
        <f t="shared" si="35"/>
        <v>108633.27884096011</v>
      </c>
      <c r="E50" s="76">
        <f t="shared" si="28"/>
        <v>1624.5373093151761</v>
      </c>
      <c r="F50" s="76">
        <f t="shared" si="28"/>
        <v>12.75274996551525</v>
      </c>
      <c r="G50" s="76">
        <f t="shared" si="28"/>
        <v>3.8198777474462986E-11</v>
      </c>
      <c r="H50" s="76">
        <f t="shared" si="28"/>
        <v>0</v>
      </c>
      <c r="I50" s="5">
        <f t="shared" si="36"/>
        <v>3.182190031124503E-2</v>
      </c>
      <c r="J50" s="71">
        <f t="shared" si="44"/>
        <v>253.28405464181697</v>
      </c>
      <c r="O50" s="1">
        <v>8</v>
      </c>
      <c r="P50" s="1">
        <f t="shared" si="20"/>
        <v>8.5577936810948678</v>
      </c>
      <c r="Q50" s="85">
        <f t="shared" si="37"/>
        <v>0.31113379066936309</v>
      </c>
      <c r="R50" s="76">
        <f t="shared" si="33"/>
        <v>8.4229743096527709</v>
      </c>
      <c r="S50" s="76">
        <f t="shared" si="33"/>
        <v>7.2433179889763721E-4</v>
      </c>
      <c r="T50" s="76">
        <f t="shared" si="33"/>
        <v>0.13409503964319924</v>
      </c>
      <c r="U50" s="7">
        <f t="shared" si="38"/>
        <v>7.2402837325726208E-2</v>
      </c>
      <c r="AB50" s="1">
        <v>18</v>
      </c>
      <c r="AC50" s="1">
        <f t="shared" si="32"/>
        <v>17.196450925271421</v>
      </c>
      <c r="AD50" s="85">
        <f t="shared" si="39"/>
        <v>0.64569111549715574</v>
      </c>
      <c r="AE50" s="76">
        <f t="shared" si="34"/>
        <v>15.29856111009804</v>
      </c>
      <c r="AF50" s="76">
        <f t="shared" si="34"/>
        <v>1.89788981517178</v>
      </c>
      <c r="AG50" s="76">
        <f t="shared" si="34"/>
        <v>1.5987211554602254E-12</v>
      </c>
      <c r="AH50" s="76">
        <f t="shared" si="34"/>
        <v>0</v>
      </c>
      <c r="AI50" s="5">
        <f t="shared" si="40"/>
        <v>8.4862115309322084E-2</v>
      </c>
      <c r="AQ50" s="1">
        <v>1307.69443</v>
      </c>
      <c r="AR50" s="1">
        <f t="shared" si="24"/>
        <v>383.07894463412231</v>
      </c>
      <c r="AS50" s="85">
        <f t="shared" si="41"/>
        <v>854913.79577837756</v>
      </c>
      <c r="AT50" s="76">
        <f t="shared" si="25"/>
        <v>383.07894463412231</v>
      </c>
      <c r="AU50" s="5"/>
      <c r="BA50" s="1">
        <v>8</v>
      </c>
      <c r="BB50" s="1">
        <f t="shared" si="26"/>
        <v>6.6769622309035412</v>
      </c>
      <c r="BC50" s="85">
        <f t="shared" si="42"/>
        <v>1.7504289384557346</v>
      </c>
      <c r="BD50" s="76">
        <f t="shared" si="29"/>
        <v>6.6769622309035412</v>
      </c>
      <c r="BJ50" s="1">
        <v>18</v>
      </c>
      <c r="BK50" s="1">
        <f t="shared" si="27"/>
        <v>9.7632513599903632</v>
      </c>
      <c r="BL50" s="85">
        <f t="shared" si="43"/>
        <v>67.844028158700596</v>
      </c>
      <c r="BM50" s="76">
        <f t="shared" si="30"/>
        <v>9.7632513599903632</v>
      </c>
    </row>
    <row r="51" spans="1:65" x14ac:dyDescent="0.35">
      <c r="A51" s="75">
        <v>1999</v>
      </c>
      <c r="B51" s="1">
        <v>1737.943501</v>
      </c>
      <c r="C51" s="1">
        <f t="shared" si="31"/>
        <v>1931.9154273891572</v>
      </c>
      <c r="D51" s="85">
        <f t="shared" si="35"/>
        <v>37625.10822712064</v>
      </c>
      <c r="E51" s="76">
        <f t="shared" si="28"/>
        <v>1910.7034566070433</v>
      </c>
      <c r="F51" s="76">
        <f t="shared" si="28"/>
        <v>21.21197078183468</v>
      </c>
      <c r="G51" s="76">
        <f t="shared" si="28"/>
        <v>2.7921487344428897E-10</v>
      </c>
      <c r="H51" s="76">
        <f t="shared" si="28"/>
        <v>0</v>
      </c>
      <c r="I51" s="5">
        <f t="shared" si="36"/>
        <v>3.7548154520122945E-2</v>
      </c>
      <c r="J51" s="86">
        <f t="shared" si="44"/>
        <v>275.4449413365387</v>
      </c>
      <c r="O51" s="1">
        <v>9</v>
      </c>
      <c r="P51" s="1">
        <f t="shared" si="20"/>
        <v>8.6337811759741641</v>
      </c>
      <c r="Q51" s="85">
        <f t="shared" si="37"/>
        <v>0.13411622707086621</v>
      </c>
      <c r="R51" s="76">
        <f t="shared" si="33"/>
        <v>8.4393631655980759</v>
      </c>
      <c r="S51" s="76">
        <f t="shared" si="33"/>
        <v>2.7198089197266739E-3</v>
      </c>
      <c r="T51" s="76">
        <f t="shared" si="33"/>
        <v>0.19169820145636152</v>
      </c>
      <c r="U51" s="7">
        <f t="shared" si="38"/>
        <v>7.304572618651857E-2</v>
      </c>
      <c r="AB51" s="1">
        <v>18</v>
      </c>
      <c r="AC51" s="1">
        <f t="shared" si="32"/>
        <v>17.897647135089997</v>
      </c>
      <c r="AD51" s="85">
        <f t="shared" si="39"/>
        <v>1.0476108955285314E-2</v>
      </c>
      <c r="AE51" s="76">
        <f t="shared" si="34"/>
        <v>15.299365690194344</v>
      </c>
      <c r="AF51" s="76">
        <f t="shared" si="34"/>
        <v>2.5982814448855578</v>
      </c>
      <c r="AG51" s="76">
        <f t="shared" si="34"/>
        <v>1.0096812275151024E-11</v>
      </c>
      <c r="AH51" s="76">
        <f t="shared" si="34"/>
        <v>0</v>
      </c>
      <c r="AI51" s="5">
        <f t="shared" si="40"/>
        <v>8.832242196624028E-2</v>
      </c>
      <c r="AQ51" s="1">
        <v>1737.943501</v>
      </c>
      <c r="AR51" s="1">
        <f t="shared" si="24"/>
        <v>476.57295457574946</v>
      </c>
      <c r="AS51" s="85">
        <f t="shared" si="41"/>
        <v>1591055.6553866123</v>
      </c>
      <c r="AT51" s="76">
        <f t="shared" si="25"/>
        <v>476.57295457574946</v>
      </c>
      <c r="AU51" s="5"/>
      <c r="BA51" s="1">
        <v>9</v>
      </c>
      <c r="BB51" s="1">
        <f t="shared" si="26"/>
        <v>7.675132381246442</v>
      </c>
      <c r="BC51" s="85">
        <f t="shared" si="42"/>
        <v>1.7552742072217231</v>
      </c>
      <c r="BD51" s="76">
        <f t="shared" si="29"/>
        <v>7.675132381246442</v>
      </c>
      <c r="BJ51" s="1">
        <v>18</v>
      </c>
      <c r="BK51" s="1">
        <f t="shared" si="27"/>
        <v>11.367868212218127</v>
      </c>
      <c r="BL51" s="85">
        <f t="shared" si="43"/>
        <v>43.985172050506783</v>
      </c>
      <c r="BM51" s="76">
        <f t="shared" si="30"/>
        <v>11.367868212218127</v>
      </c>
    </row>
    <row r="52" spans="1:65" x14ac:dyDescent="0.35">
      <c r="A52" s="75">
        <v>2000</v>
      </c>
      <c r="B52" s="1">
        <v>2700.9788659999999</v>
      </c>
      <c r="C52" s="1">
        <f t="shared" si="31"/>
        <v>2229.5104349757794</v>
      </c>
      <c r="D52" s="85">
        <f t="shared" si="35"/>
        <v>222282.4814524402</v>
      </c>
      <c r="E52" s="76">
        <f t="shared" si="28"/>
        <v>2194.2366305514015</v>
      </c>
      <c r="F52" s="76">
        <f t="shared" si="28"/>
        <v>35.27380442231879</v>
      </c>
      <c r="G52" s="76">
        <f t="shared" si="28"/>
        <v>2.0590960048139095E-9</v>
      </c>
      <c r="H52" s="76">
        <f t="shared" si="28"/>
        <v>0</v>
      </c>
      <c r="I52" s="5">
        <f t="shared" si="36"/>
        <v>4.3332125790739431E-2</v>
      </c>
      <c r="J52" s="86">
        <f t="shared" si="44"/>
        <v>286.16614729186722</v>
      </c>
      <c r="O52" s="1">
        <v>8</v>
      </c>
      <c r="P52" s="1">
        <f t="shared" si="20"/>
        <v>8.7294572509649537</v>
      </c>
      <c r="Q52" s="85">
        <f t="shared" si="37"/>
        <v>0.53210788098534745</v>
      </c>
      <c r="R52" s="76">
        <f t="shared" si="33"/>
        <v>8.4452724536933363</v>
      </c>
      <c r="S52" s="76">
        <f t="shared" si="33"/>
        <v>1.0207475811707667E-2</v>
      </c>
      <c r="T52" s="76">
        <f t="shared" si="33"/>
        <v>0.27397732145990972</v>
      </c>
      <c r="U52" s="7">
        <f t="shared" si="38"/>
        <v>7.3855189414035391E-2</v>
      </c>
      <c r="AB52" s="1">
        <v>19</v>
      </c>
      <c r="AC52" s="1">
        <f t="shared" si="32"/>
        <v>18.848986705719746</v>
      </c>
      <c r="AD52" s="85">
        <f t="shared" si="39"/>
        <v>2.2805015049374665E-2</v>
      </c>
      <c r="AE52" s="76">
        <f t="shared" si="34"/>
        <v>15.29956342185559</v>
      </c>
      <c r="AF52" s="76">
        <f t="shared" si="34"/>
        <v>3.5494232838005217</v>
      </c>
      <c r="AG52" s="76">
        <f t="shared" si="34"/>
        <v>6.3636207414674573E-11</v>
      </c>
      <c r="AH52" s="76">
        <f t="shared" si="34"/>
        <v>0</v>
      </c>
      <c r="AI52" s="5">
        <f t="shared" si="40"/>
        <v>9.301715163411961E-2</v>
      </c>
      <c r="AQ52" s="1">
        <v>2700.9788659999999</v>
      </c>
      <c r="AR52" s="1">
        <f t="shared" si="24"/>
        <v>592.76225601401529</v>
      </c>
      <c r="AS52" s="85">
        <f t="shared" si="41"/>
        <v>4444577.2746207975</v>
      </c>
      <c r="AT52" s="76">
        <f t="shared" si="25"/>
        <v>592.76225601401529</v>
      </c>
      <c r="AU52" s="5"/>
      <c r="BA52" s="1">
        <v>8</v>
      </c>
      <c r="BB52" s="1">
        <f t="shared" si="26"/>
        <v>8.8197700408012452</v>
      </c>
      <c r="BC52" s="85">
        <f t="shared" si="42"/>
        <v>0.67202291979527518</v>
      </c>
      <c r="BD52" s="76">
        <f t="shared" si="29"/>
        <v>8.8197700408012452</v>
      </c>
      <c r="BJ52" s="1">
        <v>19</v>
      </c>
      <c r="BK52" s="1">
        <f t="shared" si="27"/>
        <v>13.228096583572153</v>
      </c>
      <c r="BL52" s="85">
        <f t="shared" si="43"/>
        <v>33.314869048571452</v>
      </c>
      <c r="BM52" s="76">
        <f t="shared" si="30"/>
        <v>13.228096583572153</v>
      </c>
    </row>
    <row r="53" spans="1:65" x14ac:dyDescent="0.35">
      <c r="A53" s="75">
        <v>2001</v>
      </c>
      <c r="B53" s="1">
        <v>2598.3102709999998</v>
      </c>
      <c r="C53" s="1">
        <f t="shared" si="31"/>
        <v>2520.8962975899294</v>
      </c>
      <c r="D53" s="85">
        <f t="shared" si="35"/>
        <v>5992.9232791350887</v>
      </c>
      <c r="E53" s="76">
        <f t="shared" si="28"/>
        <v>2462.2625550935309</v>
      </c>
      <c r="F53" s="76">
        <f t="shared" si="28"/>
        <v>58.63374248117907</v>
      </c>
      <c r="G53" s="76">
        <f t="shared" si="28"/>
        <v>1.5219484339468181E-8</v>
      </c>
      <c r="H53" s="76">
        <f t="shared" si="28"/>
        <v>0</v>
      </c>
      <c r="I53" s="5">
        <f t="shared" si="36"/>
        <v>4.8995417899339332E-2</v>
      </c>
      <c r="J53" s="86">
        <f t="shared" si="44"/>
        <v>283.53317394435817</v>
      </c>
      <c r="O53" s="1">
        <v>9</v>
      </c>
      <c r="P53" s="1">
        <f t="shared" si="20"/>
        <v>8.8770670001038798</v>
      </c>
      <c r="Q53" s="85">
        <f t="shared" si="37"/>
        <v>1.5112522463459481E-2</v>
      </c>
      <c r="R53" s="76">
        <f t="shared" si="33"/>
        <v>8.4473995485654676</v>
      </c>
      <c r="S53" s="76">
        <f t="shared" si="33"/>
        <v>3.8235830399136361E-2</v>
      </c>
      <c r="T53" s="76">
        <f t="shared" si="33"/>
        <v>0.39143162113927588</v>
      </c>
      <c r="U53" s="7">
        <f t="shared" si="38"/>
        <v>7.5104035209208803E-2</v>
      </c>
      <c r="AB53" s="1">
        <v>19</v>
      </c>
      <c r="AC53" s="1">
        <f t="shared" si="32"/>
        <v>20.134108562525171</v>
      </c>
      <c r="AD53" s="85">
        <f t="shared" si="39"/>
        <v>1.2862022315929091</v>
      </c>
      <c r="AE53" s="76">
        <f t="shared" si="34"/>
        <v>15.299612013509902</v>
      </c>
      <c r="AF53" s="76">
        <f t="shared" si="34"/>
        <v>4.8344965486142257</v>
      </c>
      <c r="AG53" s="76">
        <f t="shared" si="34"/>
        <v>4.0104453091771575E-10</v>
      </c>
      <c r="AH53" s="76">
        <f t="shared" si="34"/>
        <v>0</v>
      </c>
      <c r="AI53" s="5">
        <f t="shared" si="40"/>
        <v>9.9359050882555991E-2</v>
      </c>
      <c r="AQ53" s="1">
        <v>2598.3102709999998</v>
      </c>
      <c r="AR53" s="1">
        <f t="shared" si="24"/>
        <v>737.08898250655329</v>
      </c>
      <c r="AS53" s="85">
        <f t="shared" si="41"/>
        <v>3464144.6847412055</v>
      </c>
      <c r="AT53" s="76">
        <f t="shared" si="25"/>
        <v>737.08898250655329</v>
      </c>
      <c r="AU53" s="5"/>
      <c r="BA53" s="1">
        <v>9</v>
      </c>
      <c r="BB53" s="1">
        <f t="shared" si="26"/>
        <v>10.131488121476593</v>
      </c>
      <c r="BC53" s="85">
        <f t="shared" si="42"/>
        <v>1.28026536904263</v>
      </c>
      <c r="BD53" s="76">
        <f t="shared" si="29"/>
        <v>10.131488121476593</v>
      </c>
      <c r="BJ53" s="1">
        <v>19</v>
      </c>
      <c r="BK53" s="1">
        <f t="shared" si="27"/>
        <v>15.381803027034323</v>
      </c>
      <c r="BL53" s="85">
        <f t="shared" si="43"/>
        <v>13.091349335177989</v>
      </c>
      <c r="BM53" s="76">
        <f t="shared" si="30"/>
        <v>15.381803027034323</v>
      </c>
    </row>
    <row r="54" spans="1:65" x14ac:dyDescent="0.35">
      <c r="A54" s="75">
        <v>2002</v>
      </c>
      <c r="B54" s="1">
        <v>3028.6907160000001</v>
      </c>
      <c r="C54" s="1">
        <f t="shared" si="31"/>
        <v>2802.0028891094062</v>
      </c>
      <c r="D54" s="85">
        <f t="shared" si="35"/>
        <v>51387.370860379866</v>
      </c>
      <c r="E54" s="76">
        <f t="shared" si="28"/>
        <v>2704.604727466849</v>
      </c>
      <c r="F54" s="76">
        <f t="shared" si="28"/>
        <v>97.39816153009815</v>
      </c>
      <c r="G54" s="76">
        <f t="shared" si="28"/>
        <v>1.1245901987422258E-7</v>
      </c>
      <c r="H54" s="76">
        <f t="shared" si="28"/>
        <v>0</v>
      </c>
      <c r="I54" s="5">
        <f t="shared" si="36"/>
        <v>5.4458925041193235E-2</v>
      </c>
      <c r="J54" s="86">
        <f t="shared" si="44"/>
        <v>268.02592454212936</v>
      </c>
      <c r="O54" s="1">
        <v>10</v>
      </c>
      <c r="P54" s="1">
        <f t="shared" si="20"/>
        <v>9.1493307303824043</v>
      </c>
      <c r="Q54" s="85">
        <f t="shared" si="37"/>
        <v>0.7236382062717337</v>
      </c>
      <c r="R54" s="76">
        <f t="shared" si="33"/>
        <v>8.4481647467076826</v>
      </c>
      <c r="S54" s="76">
        <f t="shared" si="33"/>
        <v>0.14221255951840739</v>
      </c>
      <c r="T54" s="76">
        <f t="shared" si="33"/>
        <v>0.55895342415631433</v>
      </c>
      <c r="U54" s="7">
        <f t="shared" si="38"/>
        <v>7.7407510533298335E-2</v>
      </c>
      <c r="AB54" s="1">
        <v>21</v>
      </c>
      <c r="AC54" s="1">
        <f t="shared" si="32"/>
        <v>21.858414934778999</v>
      </c>
      <c r="AD54" s="85">
        <f t="shared" si="39"/>
        <v>0.73687620025163292</v>
      </c>
      <c r="AE54" s="76">
        <f t="shared" si="34"/>
        <v>15.299623954542419</v>
      </c>
      <c r="AF54" s="76">
        <f t="shared" si="34"/>
        <v>6.5587909777090516</v>
      </c>
      <c r="AG54" s="76">
        <f t="shared" si="34"/>
        <v>2.5275284087911132E-9</v>
      </c>
      <c r="AH54" s="76">
        <f t="shared" si="34"/>
        <v>0</v>
      </c>
      <c r="AI54" s="5">
        <f t="shared" si="40"/>
        <v>0.107868265186524</v>
      </c>
      <c r="AQ54" s="1">
        <v>3028.6907160000001</v>
      </c>
      <c r="AR54" s="1">
        <f t="shared" si="24"/>
        <v>916.26373368661734</v>
      </c>
      <c r="AS54" s="85">
        <f t="shared" si="41"/>
        <v>4462347.755605625</v>
      </c>
      <c r="AT54" s="76">
        <f t="shared" si="25"/>
        <v>916.26373368661734</v>
      </c>
      <c r="AU54" s="5"/>
      <c r="BA54" s="1">
        <v>10</v>
      </c>
      <c r="BB54" s="1">
        <f t="shared" si="26"/>
        <v>11.63352136442262</v>
      </c>
      <c r="BC54" s="85">
        <f t="shared" si="42"/>
        <v>2.6683920480251384</v>
      </c>
      <c r="BD54" s="76">
        <f t="shared" si="29"/>
        <v>11.63352136442262</v>
      </c>
      <c r="BJ54" s="1">
        <v>21</v>
      </c>
      <c r="BK54" s="1">
        <f t="shared" si="27"/>
        <v>17.871471309403091</v>
      </c>
      <c r="BL54" s="85">
        <f t="shared" si="43"/>
        <v>9.787691767888008</v>
      </c>
      <c r="BM54" s="76">
        <f t="shared" si="30"/>
        <v>17.871471309403091</v>
      </c>
    </row>
    <row r="55" spans="1:65" x14ac:dyDescent="0.35">
      <c r="A55" s="75">
        <v>2003</v>
      </c>
      <c r="B55" s="1">
        <v>2925.7593729999999</v>
      </c>
      <c r="C55" s="1">
        <f t="shared" si="31"/>
        <v>3076.6778774219965</v>
      </c>
      <c r="D55" s="85">
        <f t="shared" si="35"/>
        <v>22776.394976972224</v>
      </c>
      <c r="E55" s="76">
        <f t="shared" si="28"/>
        <v>2915.0674040010372</v>
      </c>
      <c r="F55" s="76">
        <f t="shared" si="28"/>
        <v>161.61047258977851</v>
      </c>
      <c r="G55" s="76">
        <f t="shared" si="28"/>
        <v>8.309625627589412E-7</v>
      </c>
      <c r="H55" s="76">
        <f t="shared" si="28"/>
        <v>2.1827872842550278E-10</v>
      </c>
      <c r="I55" s="5">
        <f t="shared" si="36"/>
        <v>5.9797429386547578E-2</v>
      </c>
      <c r="J55" s="86">
        <f t="shared" si="44"/>
        <v>242.34217237331814</v>
      </c>
      <c r="O55" s="1">
        <v>9</v>
      </c>
      <c r="P55" s="1">
        <f t="shared" si="20"/>
        <v>9.761435744025297</v>
      </c>
      <c r="Q55" s="85">
        <f t="shared" si="37"/>
        <v>0.57978439227935763</v>
      </c>
      <c r="R55" s="76">
        <f t="shared" si="33"/>
        <v>8.4484399576704767</v>
      </c>
      <c r="S55" s="76">
        <f t="shared" si="33"/>
        <v>0.51540614939465179</v>
      </c>
      <c r="T55" s="76">
        <f t="shared" si="33"/>
        <v>0.79758963696016849</v>
      </c>
      <c r="U55" s="7">
        <f t="shared" si="38"/>
        <v>8.2586198099341382E-2</v>
      </c>
      <c r="AB55" s="1">
        <v>19</v>
      </c>
      <c r="AC55" s="1">
        <f t="shared" si="32"/>
        <v>24.150739684964577</v>
      </c>
      <c r="AD55" s="85">
        <f t="shared" si="39"/>
        <v>26.530119302268993</v>
      </c>
      <c r="AE55" s="76">
        <f t="shared" si="34"/>
        <v>15.29962688895233</v>
      </c>
      <c r="AF55" s="76">
        <f t="shared" si="34"/>
        <v>8.8511127800827865</v>
      </c>
      <c r="AG55" s="76">
        <f t="shared" si="34"/>
        <v>1.5929458641039673E-8</v>
      </c>
      <c r="AH55" s="76">
        <f t="shared" si="34"/>
        <v>0</v>
      </c>
      <c r="AI55" s="5">
        <f t="shared" si="40"/>
        <v>0.11918057190155572</v>
      </c>
      <c r="AQ55" s="1">
        <v>2925.7593729999999</v>
      </c>
      <c r="AR55" s="1">
        <f t="shared" si="24"/>
        <v>1138.5413889774791</v>
      </c>
      <c r="AS55" s="85">
        <f t="shared" si="41"/>
        <v>3194148.1224135235</v>
      </c>
      <c r="AT55" s="76">
        <f t="shared" si="25"/>
        <v>1138.5413889774791</v>
      </c>
      <c r="AU55" s="5"/>
      <c r="BA55" s="1">
        <v>9</v>
      </c>
      <c r="BB55" s="1">
        <f t="shared" si="26"/>
        <v>13.351970940243518</v>
      </c>
      <c r="BC55" s="85">
        <f t="shared" si="42"/>
        <v>18.939651064724053</v>
      </c>
      <c r="BD55" s="76">
        <f t="shared" si="29"/>
        <v>13.351970940243518</v>
      </c>
      <c r="BJ55" s="1">
        <v>19</v>
      </c>
      <c r="BK55" s="1">
        <f t="shared" si="27"/>
        <v>20.744417665749211</v>
      </c>
      <c r="BL55" s="85">
        <f t="shared" si="43"/>
        <v>3.0429929925779251</v>
      </c>
      <c r="BM55" s="76">
        <f t="shared" si="30"/>
        <v>20.744417665749211</v>
      </c>
    </row>
    <row r="56" spans="1:65" x14ac:dyDescent="0.35">
      <c r="A56" s="75">
        <v>2004</v>
      </c>
      <c r="B56" s="1">
        <v>3356.1398180000001</v>
      </c>
      <c r="C56" s="1">
        <f t="shared" si="31"/>
        <v>3359.20251192559</v>
      </c>
      <c r="D56" s="85">
        <f t="shared" si="35"/>
        <v>9.3800940818451704</v>
      </c>
      <c r="E56" s="76">
        <f t="shared" si="28"/>
        <v>3091.5403162593125</v>
      </c>
      <c r="F56" s="76">
        <f t="shared" si="28"/>
        <v>267.6621895243843</v>
      </c>
      <c r="G56" s="76">
        <f t="shared" si="28"/>
        <v>6.1400269260047935E-6</v>
      </c>
      <c r="H56" s="76">
        <f t="shared" si="28"/>
        <v>1.8662831280380487E-9</v>
      </c>
      <c r="I56" s="5">
        <f t="shared" si="36"/>
        <v>6.5288497205400545E-2</v>
      </c>
      <c r="J56" s="86">
        <f t="shared" si="44"/>
        <v>210.46267653418818</v>
      </c>
      <c r="O56" s="1">
        <v>12</v>
      </c>
      <c r="P56" s="1">
        <f t="shared" si="20"/>
        <v>11.296300398347046</v>
      </c>
      <c r="Q56" s="85">
        <f t="shared" si="37"/>
        <v>0.49519312936652549</v>
      </c>
      <c r="R56" s="76">
        <f t="shared" ref="R56:T71" si="45">R$12+((R$11-R$12)/(1+EXP(($A56-R$14)/R$13)))</f>
        <v>8.448538932167148</v>
      </c>
      <c r="S56" s="76">
        <f t="shared" si="45"/>
        <v>1.7108310801043931</v>
      </c>
      <c r="T56" s="76">
        <f t="shared" si="45"/>
        <v>1.1369303860755053</v>
      </c>
      <c r="U56" s="7">
        <f t="shared" si="38"/>
        <v>9.5571853050261751E-2</v>
      </c>
      <c r="AA56" s="48">
        <v>2</v>
      </c>
      <c r="AB56" s="1">
        <v>27</v>
      </c>
      <c r="AC56" s="1">
        <f t="shared" si="32"/>
        <v>27.161003107704978</v>
      </c>
      <c r="AD56" s="85">
        <f t="shared" si="39"/>
        <v>2.5922000690660835E-2</v>
      </c>
      <c r="AE56" s="76">
        <f t="shared" ref="AE56:AH71" si="46">AE$12+((AE$11-AE$12)/(1+EXP(($A56-AE$14)/AE$13)))</f>
        <v>15.299627610058751</v>
      </c>
      <c r="AF56" s="76">
        <f t="shared" si="46"/>
        <v>11.861375397252615</v>
      </c>
      <c r="AG56" s="76">
        <f t="shared" si="46"/>
        <v>1.0039361342251141E-7</v>
      </c>
      <c r="AH56" s="76">
        <f t="shared" si="46"/>
        <v>0</v>
      </c>
      <c r="AI56" s="5">
        <f t="shared" si="40"/>
        <v>0.13403580701967058</v>
      </c>
      <c r="AL56" s="86"/>
      <c r="AM56" s="86"/>
      <c r="AO56" s="86"/>
      <c r="AQ56" s="1">
        <v>3356.1398180000001</v>
      </c>
      <c r="AR56" s="1">
        <f t="shared" si="24"/>
        <v>1414.0460544423549</v>
      </c>
      <c r="AS56" s="85">
        <f t="shared" si="41"/>
        <v>3771728.1864494984</v>
      </c>
      <c r="AT56" s="76">
        <f t="shared" si="25"/>
        <v>1414.0460544423549</v>
      </c>
      <c r="AU56" s="5"/>
      <c r="BA56" s="1">
        <v>12</v>
      </c>
      <c r="BB56" s="1">
        <f t="shared" si="26"/>
        <v>15.316042329181869</v>
      </c>
      <c r="BC56" s="85">
        <f t="shared" si="42"/>
        <v>10.996136728925913</v>
      </c>
      <c r="BD56" s="76">
        <f t="shared" si="29"/>
        <v>15.316042329181869</v>
      </c>
      <c r="BJ56" s="1">
        <v>27</v>
      </c>
      <c r="BK56" s="1">
        <f t="shared" si="27"/>
        <v>24.052881118955725</v>
      </c>
      <c r="BL56" s="85">
        <f t="shared" si="43"/>
        <v>8.6855096990076621</v>
      </c>
      <c r="BM56" s="76">
        <f t="shared" si="30"/>
        <v>24.052881118955725</v>
      </c>
    </row>
    <row r="57" spans="1:65" x14ac:dyDescent="0.35">
      <c r="A57" s="75">
        <v>2005</v>
      </c>
      <c r="B57" s="1">
        <v>3359.6869099999999</v>
      </c>
      <c r="C57" s="1">
        <f t="shared" si="31"/>
        <v>3677.1711486437689</v>
      </c>
      <c r="D57" s="85">
        <f t="shared" si="35"/>
        <v>100796.24178721367</v>
      </c>
      <c r="E57" s="76">
        <f t="shared" si="28"/>
        <v>3235.2095305656021</v>
      </c>
      <c r="F57" s="76">
        <f t="shared" si="28"/>
        <v>441.96157269327159</v>
      </c>
      <c r="G57" s="76">
        <f t="shared" si="28"/>
        <v>4.5369008148554713E-5</v>
      </c>
      <c r="H57" s="76">
        <f t="shared" si="28"/>
        <v>1.588705345056951E-8</v>
      </c>
      <c r="I57" s="5">
        <f t="shared" si="36"/>
        <v>7.1468444492317706E-2</v>
      </c>
      <c r="J57" s="86">
        <f t="shared" si="44"/>
        <v>176.4729122582753</v>
      </c>
      <c r="O57" s="1">
        <v>14</v>
      </c>
      <c r="P57" s="1">
        <f t="shared" si="20"/>
        <v>14.540511065629325</v>
      </c>
      <c r="Q57" s="85">
        <f t="shared" si="37"/>
        <v>0.29215221206774805</v>
      </c>
      <c r="R57" s="76">
        <f t="shared" si="45"/>
        <v>8.4485745254918232</v>
      </c>
      <c r="S57" s="76">
        <f t="shared" si="45"/>
        <v>4.4736707950004062</v>
      </c>
      <c r="T57" s="76">
        <f t="shared" si="45"/>
        <v>1.6182657451370943</v>
      </c>
      <c r="U57" s="7">
        <f t="shared" si="38"/>
        <v>0.123019354818448</v>
      </c>
      <c r="AA57" s="48">
        <v>2</v>
      </c>
      <c r="AB57" s="1">
        <v>34</v>
      </c>
      <c r="AC57" s="1">
        <f t="shared" si="32"/>
        <v>31.050919741370006</v>
      </c>
      <c r="AD57" s="85">
        <f t="shared" si="39"/>
        <v>8.6970743718411541</v>
      </c>
      <c r="AE57" s="76">
        <f t="shared" si="46"/>
        <v>15.299627787264523</v>
      </c>
      <c r="AF57" s="76">
        <f t="shared" si="46"/>
        <v>15.751291321385793</v>
      </c>
      <c r="AG57" s="76">
        <f t="shared" si="46"/>
        <v>6.327196899746923E-7</v>
      </c>
      <c r="AH57" s="76">
        <f t="shared" si="46"/>
        <v>0</v>
      </c>
      <c r="AI57" s="5">
        <f t="shared" si="40"/>
        <v>0.1532320095003008</v>
      </c>
      <c r="AL57" s="86"/>
      <c r="AO57" s="86"/>
      <c r="AQ57" s="1">
        <v>3359.6869099999999</v>
      </c>
      <c r="AR57" s="1">
        <f t="shared" si="24"/>
        <v>1755.1477810110373</v>
      </c>
      <c r="AS57" s="85">
        <f t="shared" si="41"/>
        <v>2574545.8164566588</v>
      </c>
      <c r="AT57" s="76">
        <f t="shared" si="25"/>
        <v>1755.1477810110373</v>
      </c>
      <c r="AU57" s="5"/>
      <c r="BA57" s="1">
        <v>14</v>
      </c>
      <c r="BB57" s="1">
        <f t="shared" si="26"/>
        <v>17.558264174835301</v>
      </c>
      <c r="BC57" s="85">
        <f t="shared" si="42"/>
        <v>12.661243937916348</v>
      </c>
      <c r="BD57" s="76">
        <f t="shared" si="29"/>
        <v>17.558264174835301</v>
      </c>
      <c r="BJ57" s="1">
        <v>34</v>
      </c>
      <c r="BK57" s="1">
        <f t="shared" si="27"/>
        <v>27.853931490470814</v>
      </c>
      <c r="BL57" s="85">
        <f t="shared" si="43"/>
        <v>37.774158123826318</v>
      </c>
      <c r="BM57" s="76">
        <f t="shared" si="30"/>
        <v>27.853931490470814</v>
      </c>
    </row>
    <row r="58" spans="1:65" x14ac:dyDescent="0.35">
      <c r="A58" s="75">
        <v>2006</v>
      </c>
      <c r="B58" s="1">
        <v>4003.418345</v>
      </c>
      <c r="C58" s="1">
        <f t="shared" si="31"/>
        <v>4075.5301574644513</v>
      </c>
      <c r="D58" s="85">
        <f t="shared" si="35"/>
        <v>5200.113496908195</v>
      </c>
      <c r="E58" s="76">
        <f t="shared" si="28"/>
        <v>3349.3885164016724</v>
      </c>
      <c r="F58" s="76">
        <f t="shared" si="28"/>
        <v>726.14130569335248</v>
      </c>
      <c r="G58" s="76">
        <f t="shared" si="28"/>
        <v>3.3523412639624439E-4</v>
      </c>
      <c r="H58" s="76">
        <f t="shared" si="28"/>
        <v>1.353000698145479E-7</v>
      </c>
      <c r="I58" s="5">
        <f t="shared" si="36"/>
        <v>7.9210836009888527E-2</v>
      </c>
      <c r="J58" s="86">
        <f t="shared" si="44"/>
        <v>143.66921430628963</v>
      </c>
      <c r="O58" s="1">
        <v>19</v>
      </c>
      <c r="P58" s="1">
        <f t="shared" si="20"/>
        <v>18.595711662114439</v>
      </c>
      <c r="Q58" s="85">
        <f t="shared" si="37"/>
        <v>0.16344906015026922</v>
      </c>
      <c r="R58" s="76">
        <f t="shared" si="45"/>
        <v>8.448587325474465</v>
      </c>
      <c r="S58" s="76">
        <f t="shared" si="45"/>
        <v>7.8485324137822357</v>
      </c>
      <c r="T58" s="76">
        <f t="shared" si="45"/>
        <v>2.2985919228577387</v>
      </c>
      <c r="U58" s="7">
        <f t="shared" si="38"/>
        <v>0.15732820123982327</v>
      </c>
      <c r="AA58" s="48">
        <v>5</v>
      </c>
      <c r="AB58" s="1">
        <v>39</v>
      </c>
      <c r="AC58" s="1">
        <f t="shared" si="32"/>
        <v>35.974272792941811</v>
      </c>
      <c r="AD58" s="85">
        <f t="shared" si="39"/>
        <v>9.1550251315321489</v>
      </c>
      <c r="AE58" s="76">
        <f t="shared" si="46"/>
        <v>15.299627830811334</v>
      </c>
      <c r="AF58" s="76">
        <f t="shared" si="46"/>
        <v>20.674640974484646</v>
      </c>
      <c r="AG58" s="76">
        <f t="shared" si="46"/>
        <v>3.9876458330923015E-6</v>
      </c>
      <c r="AH58" s="76">
        <f t="shared" si="46"/>
        <v>0</v>
      </c>
      <c r="AI58" s="5">
        <f t="shared" si="40"/>
        <v>0.1775280782755731</v>
      </c>
      <c r="AL58" s="86"/>
      <c r="AO58" s="86"/>
      <c r="AQ58" s="1">
        <v>4003.418345</v>
      </c>
      <c r="AR58" s="1">
        <f t="shared" si="24"/>
        <v>2176.8898345246853</v>
      </c>
      <c r="AS58" s="85">
        <f t="shared" si="41"/>
        <v>3336206.399579172</v>
      </c>
      <c r="AT58" s="76">
        <f t="shared" si="25"/>
        <v>2176.8898345246853</v>
      </c>
      <c r="AU58" s="5"/>
      <c r="BA58" s="1">
        <v>19</v>
      </c>
      <c r="BB58" s="1">
        <f t="shared" si="26"/>
        <v>20.11467165108786</v>
      </c>
      <c r="BC58" s="85">
        <f t="shared" si="42"/>
        <v>1.2424928897389369</v>
      </c>
      <c r="BD58" s="76">
        <f t="shared" si="29"/>
        <v>20.11467165108786</v>
      </c>
      <c r="BJ58" s="1">
        <v>39</v>
      </c>
      <c r="BK58" s="1">
        <f t="shared" si="27"/>
        <v>32.209125217990675</v>
      </c>
      <c r="BL58" s="85">
        <f t="shared" si="43"/>
        <v>46.115980304930204</v>
      </c>
      <c r="BM58" s="76">
        <f t="shared" si="30"/>
        <v>32.209125217990675</v>
      </c>
    </row>
    <row r="59" spans="1:65" x14ac:dyDescent="0.35">
      <c r="A59" s="75">
        <v>2007</v>
      </c>
      <c r="B59" s="1">
        <v>4860.1066490000003</v>
      </c>
      <c r="C59" s="1">
        <f t="shared" si="31"/>
        <v>4621.8788535966769</v>
      </c>
      <c r="D59" s="85">
        <f t="shared" si="35"/>
        <v>56752.482502727711</v>
      </c>
      <c r="E59" s="76">
        <f t="shared" si="28"/>
        <v>3438.4054660854954</v>
      </c>
      <c r="F59" s="76">
        <f t="shared" si="28"/>
        <v>1183.4709092962294</v>
      </c>
      <c r="G59" s="76">
        <f t="shared" si="28"/>
        <v>2.4770628660917282E-3</v>
      </c>
      <c r="H59" s="76">
        <f t="shared" si="28"/>
        <v>1.1520860425662249E-6</v>
      </c>
      <c r="I59" s="5">
        <f t="shared" si="36"/>
        <v>8.9829512673164719E-2</v>
      </c>
      <c r="J59" s="86">
        <f t="shared" si="44"/>
        <v>114.1789858360703</v>
      </c>
      <c r="O59" s="1">
        <v>21</v>
      </c>
      <c r="P59" s="1">
        <f t="shared" si="20"/>
        <v>21.5252778489021</v>
      </c>
      <c r="Q59" s="85">
        <f t="shared" si="37"/>
        <v>0.27591681854721711</v>
      </c>
      <c r="R59" s="76">
        <f t="shared" si="45"/>
        <v>8.4485919285554107</v>
      </c>
      <c r="S59" s="76">
        <f t="shared" si="45"/>
        <v>9.8213224864891195</v>
      </c>
      <c r="T59" s="76">
        <f t="shared" si="45"/>
        <v>3.2553634338575677</v>
      </c>
      <c r="U59" s="7">
        <f t="shared" si="38"/>
        <v>0.18211366720934152</v>
      </c>
      <c r="AA59" s="48">
        <v>5</v>
      </c>
      <c r="AB59" s="1">
        <v>42</v>
      </c>
      <c r="AC59" s="1">
        <f t="shared" si="32"/>
        <v>42.044477236788246</v>
      </c>
      <c r="AD59" s="85">
        <f t="shared" si="39"/>
        <v>1.9782245923177428E-3</v>
      </c>
      <c r="AE59" s="76">
        <f t="shared" si="46"/>
        <v>15.299627841512592</v>
      </c>
      <c r="AF59" s="76">
        <f t="shared" si="46"/>
        <v>26.74482426359107</v>
      </c>
      <c r="AG59" s="76">
        <f t="shared" si="46"/>
        <v>2.5131684587620384E-5</v>
      </c>
      <c r="AH59" s="76">
        <f t="shared" si="46"/>
        <v>0</v>
      </c>
      <c r="AI59" s="5">
        <f t="shared" si="40"/>
        <v>0.20748370061319363</v>
      </c>
      <c r="AL59" s="86"/>
      <c r="AO59" s="86"/>
      <c r="AQ59" s="1">
        <v>4860.1066490000003</v>
      </c>
      <c r="AR59" s="1">
        <f t="shared" si="24"/>
        <v>2697.4585911614413</v>
      </c>
      <c r="AS59" s="85">
        <f t="shared" si="41"/>
        <v>4677046.6220728913</v>
      </c>
      <c r="AT59" s="76">
        <f t="shared" si="25"/>
        <v>2697.4585911614413</v>
      </c>
      <c r="AU59" s="5"/>
      <c r="BA59" s="1">
        <v>21</v>
      </c>
      <c r="BB59" s="1">
        <f t="shared" si="26"/>
        <v>23.024932949652055</v>
      </c>
      <c r="BC59" s="85">
        <f t="shared" si="42"/>
        <v>4.10035345058657</v>
      </c>
      <c r="BD59" s="76">
        <f t="shared" si="29"/>
        <v>23.024932949652055</v>
      </c>
      <c r="BJ59" s="1">
        <v>42</v>
      </c>
      <c r="BK59" s="1">
        <f t="shared" si="27"/>
        <v>37.183827497936363</v>
      </c>
      <c r="BL59" s="85">
        <f t="shared" si="43"/>
        <v>23.19551756963391</v>
      </c>
      <c r="BM59" s="76">
        <f t="shared" si="30"/>
        <v>37.183827497936363</v>
      </c>
    </row>
    <row r="60" spans="1:65" x14ac:dyDescent="0.35">
      <c r="A60" s="75">
        <v>2008</v>
      </c>
      <c r="B60" s="1">
        <v>5183.6145390000001</v>
      </c>
      <c r="C60" s="1">
        <f t="shared" si="31"/>
        <v>5411.0223525780566</v>
      </c>
      <c r="D60" s="85">
        <f t="shared" si="35"/>
        <v>51714.313676352074</v>
      </c>
      <c r="E60" s="76">
        <f t="shared" si="28"/>
        <v>3506.7724818460429</v>
      </c>
      <c r="F60" s="76">
        <f t="shared" si="28"/>
        <v>1904.2315578147463</v>
      </c>
      <c r="G60" s="76">
        <f t="shared" si="28"/>
        <v>1.8303107162864762E-2</v>
      </c>
      <c r="H60" s="76">
        <f t="shared" si="28"/>
        <v>9.8101045296061784E-6</v>
      </c>
      <c r="I60" s="5">
        <f t="shared" si="36"/>
        <v>0.10516707953464338</v>
      </c>
      <c r="O60" s="1">
        <v>24</v>
      </c>
      <c r="P60" s="1">
        <f t="shared" si="20"/>
        <v>23.565855621603312</v>
      </c>
      <c r="Q60" s="85">
        <f t="shared" si="37"/>
        <v>0.18848134129344668</v>
      </c>
      <c r="R60" s="76">
        <f t="shared" si="45"/>
        <v>8.4485935838956454</v>
      </c>
      <c r="S60" s="76">
        <f t="shared" si="45"/>
        <v>10.525798871687165</v>
      </c>
      <c r="T60" s="76">
        <f t="shared" si="45"/>
        <v>4.5914631660205032</v>
      </c>
      <c r="U60" s="7">
        <f t="shared" si="38"/>
        <v>0.1993778857723294</v>
      </c>
      <c r="AA60" s="48">
        <v>6</v>
      </c>
      <c r="AB60" s="1">
        <v>49</v>
      </c>
      <c r="AC60" s="1">
        <f t="shared" si="32"/>
        <v>49.291559165602287</v>
      </c>
      <c r="AD60" s="85">
        <f t="shared" si="39"/>
        <v>8.5006747046701761E-2</v>
      </c>
      <c r="AE60" s="76">
        <f t="shared" si="46"/>
        <v>15.299627844142334</v>
      </c>
      <c r="AF60" s="76">
        <f t="shared" si="46"/>
        <v>33.991772932359765</v>
      </c>
      <c r="AG60" s="76">
        <f t="shared" si="46"/>
        <v>1.583891001857296E-4</v>
      </c>
      <c r="AH60" s="76">
        <f t="shared" si="46"/>
        <v>0</v>
      </c>
      <c r="AI60" s="5">
        <f t="shared" si="40"/>
        <v>0.24324705114242001</v>
      </c>
      <c r="AL60" s="86"/>
      <c r="AO60" s="86"/>
      <c r="AQ60" s="1">
        <v>5183.6145390000001</v>
      </c>
      <c r="AR60" s="1">
        <f t="shared" si="24"/>
        <v>3338.6773010020261</v>
      </c>
      <c r="AS60" s="85">
        <f t="shared" si="41"/>
        <v>3403793.4121515932</v>
      </c>
      <c r="AT60" s="76">
        <f t="shared" si="25"/>
        <v>3338.6773010020261</v>
      </c>
      <c r="AU60" s="5"/>
      <c r="BA60" s="1">
        <v>24</v>
      </c>
      <c r="BB60" s="1">
        <f t="shared" si="26"/>
        <v>26.332391842458264</v>
      </c>
      <c r="BC60" s="85">
        <f t="shared" si="42"/>
        <v>5.4400517067658569</v>
      </c>
      <c r="BD60" s="76">
        <f t="shared" si="29"/>
        <v>26.332391842458264</v>
      </c>
      <c r="BJ60" s="1">
        <v>49</v>
      </c>
      <c r="BK60" s="1">
        <f t="shared" si="27"/>
        <v>42.846110873783289</v>
      </c>
      <c r="BL60" s="85">
        <f t="shared" si="43"/>
        <v>37.87035137776828</v>
      </c>
      <c r="BM60" s="76">
        <f t="shared" si="30"/>
        <v>42.846110873783289</v>
      </c>
    </row>
    <row r="61" spans="1:65" x14ac:dyDescent="0.35">
      <c r="A61" s="75">
        <v>2009</v>
      </c>
      <c r="B61" s="1">
        <v>6573.4832569999999</v>
      </c>
      <c r="C61" s="1">
        <f t="shared" si="31"/>
        <v>6562.3947214531945</v>
      </c>
      <c r="D61" s="85">
        <f t="shared" si="35"/>
        <v>122.95562057276605</v>
      </c>
      <c r="E61" s="76">
        <f t="shared" si="28"/>
        <v>3558.6775814808848</v>
      </c>
      <c r="F61" s="76">
        <f t="shared" si="28"/>
        <v>3003.5818164452612</v>
      </c>
      <c r="G61" s="76">
        <f t="shared" si="28"/>
        <v>0.13523999319841096</v>
      </c>
      <c r="H61" s="76">
        <f t="shared" si="28"/>
        <v>8.3533850556705147E-5</v>
      </c>
      <c r="I61" s="5">
        <f t="shared" si="36"/>
        <v>0.12754482288914853</v>
      </c>
      <c r="O61" s="1">
        <v>27</v>
      </c>
      <c r="P61" s="1">
        <f t="shared" si="20"/>
        <v>25.618378428110994</v>
      </c>
      <c r="Q61" s="85">
        <f t="shared" si="37"/>
        <v>1.9088781679090487</v>
      </c>
      <c r="R61" s="76">
        <f t="shared" si="45"/>
        <v>8.4485941791817183</v>
      </c>
      <c r="S61" s="76">
        <f t="shared" si="45"/>
        <v>10.730747684186554</v>
      </c>
      <c r="T61" s="76">
        <f t="shared" si="45"/>
        <v>6.4390365647427217</v>
      </c>
      <c r="U61" s="7">
        <f t="shared" si="38"/>
        <v>0.2167431647688553</v>
      </c>
      <c r="AA61" s="48">
        <v>7.0000000000000009</v>
      </c>
      <c r="AB61" s="1">
        <v>57</v>
      </c>
      <c r="AC61" s="1">
        <f t="shared" si="32"/>
        <v>57.6188613999037</v>
      </c>
      <c r="AD61" s="85">
        <f t="shared" si="39"/>
        <v>0.3829894322907676</v>
      </c>
      <c r="AE61" s="76">
        <f t="shared" si="46"/>
        <v>15.299627844788571</v>
      </c>
      <c r="AF61" s="76">
        <f t="shared" si="46"/>
        <v>42.318235348139481</v>
      </c>
      <c r="AG61" s="76">
        <f t="shared" si="46"/>
        <v>9.9820697564467764E-4</v>
      </c>
      <c r="AH61" s="76">
        <f t="shared" si="46"/>
        <v>0</v>
      </c>
      <c r="AI61" s="5">
        <f t="shared" si="40"/>
        <v>0.28434114000376504</v>
      </c>
      <c r="AL61" s="86"/>
      <c r="AO61" s="86"/>
      <c r="AQ61" s="1">
        <v>6573.4832569999999</v>
      </c>
      <c r="AR61" s="1">
        <f t="shared" si="24"/>
        <v>4126.4884597417258</v>
      </c>
      <c r="AS61" s="85">
        <f t="shared" si="41"/>
        <v>5987783.5378090618</v>
      </c>
      <c r="AT61" s="76">
        <f t="shared" si="25"/>
        <v>4126.4884597417258</v>
      </c>
      <c r="AU61" s="5"/>
      <c r="BA61" s="1">
        <v>27</v>
      </c>
      <c r="BB61" s="1">
        <f t="shared" si="26"/>
        <v>30.083993084795907</v>
      </c>
      <c r="BC61" s="85">
        <f t="shared" si="42"/>
        <v>9.5110133470689728</v>
      </c>
      <c r="BD61" s="76">
        <f t="shared" si="29"/>
        <v>30.083993084795907</v>
      </c>
      <c r="BJ61" s="1">
        <v>57</v>
      </c>
      <c r="BK61" s="1">
        <f t="shared" si="27"/>
        <v>49.265138502597722</v>
      </c>
      <c r="BL61" s="85">
        <f t="shared" si="43"/>
        <v>59.828082383996211</v>
      </c>
      <c r="BM61" s="76">
        <f t="shared" si="30"/>
        <v>49.265138502597722</v>
      </c>
    </row>
    <row r="62" spans="1:65" x14ac:dyDescent="0.35">
      <c r="A62" s="75">
        <v>2010</v>
      </c>
      <c r="B62" s="1">
        <v>8815.9676930000005</v>
      </c>
      <c r="C62" s="1">
        <f t="shared" si="31"/>
        <v>8198.124736601847</v>
      </c>
      <c r="D62" s="85">
        <f t="shared" si="35"/>
        <v>381729.91877081065</v>
      </c>
      <c r="E62" s="76">
        <f t="shared" si="28"/>
        <v>3597.7404489308287</v>
      </c>
      <c r="F62" s="76">
        <f t="shared" si="28"/>
        <v>4599.3844274529147</v>
      </c>
      <c r="G62" s="76">
        <f t="shared" si="28"/>
        <v>0.99914892018932733</v>
      </c>
      <c r="H62" s="76">
        <f t="shared" si="28"/>
        <v>7.112979146768339E-4</v>
      </c>
      <c r="I62" s="5">
        <f t="shared" si="36"/>
        <v>0.15933640262978316</v>
      </c>
      <c r="O62" s="1">
        <v>27</v>
      </c>
      <c r="P62" s="1">
        <f t="shared" si="20"/>
        <v>28.194728593442836</v>
      </c>
      <c r="Q62" s="85">
        <f t="shared" si="37"/>
        <v>1.4273764119898968</v>
      </c>
      <c r="R62" s="76">
        <f t="shared" si="45"/>
        <v>8.4485943932558065</v>
      </c>
      <c r="S62" s="76">
        <f t="shared" si="45"/>
        <v>10.786671493537384</v>
      </c>
      <c r="T62" s="76">
        <f t="shared" si="45"/>
        <v>8.9594627066496457</v>
      </c>
      <c r="U62" s="7">
        <f t="shared" si="38"/>
        <v>0.23854026211261414</v>
      </c>
      <c r="AA62" s="48">
        <v>8</v>
      </c>
      <c r="AB62" s="1">
        <v>66</v>
      </c>
      <c r="AC62" s="1">
        <f t="shared" si="32"/>
        <v>66.779855112612438</v>
      </c>
      <c r="AD62" s="85">
        <f t="shared" si="39"/>
        <v>0.6081739966677584</v>
      </c>
      <c r="AE62" s="76">
        <f t="shared" si="46"/>
        <v>15.299627844947379</v>
      </c>
      <c r="AF62" s="76">
        <f t="shared" si="46"/>
        <v>51.47393708746273</v>
      </c>
      <c r="AG62" s="76">
        <f t="shared" si="46"/>
        <v>6.2901802023276332E-3</v>
      </c>
      <c r="AH62" s="76">
        <f t="shared" si="46"/>
        <v>0</v>
      </c>
      <c r="AI62" s="5">
        <f t="shared" si="40"/>
        <v>0.32954938141207718</v>
      </c>
      <c r="AL62" s="86"/>
      <c r="AO62" s="86"/>
      <c r="AQ62" s="1">
        <v>8815.9676930000005</v>
      </c>
      <c r="AR62" s="1">
        <f t="shared" si="24"/>
        <v>5091.365720021422</v>
      </c>
      <c r="AS62" s="85">
        <f t="shared" si="41"/>
        <v>13872659.857115919</v>
      </c>
      <c r="AT62" s="76">
        <f t="shared" si="25"/>
        <v>5091.365720021422</v>
      </c>
      <c r="AU62" s="5"/>
      <c r="BA62" s="1">
        <v>27</v>
      </c>
      <c r="BB62" s="1">
        <f t="shared" si="26"/>
        <v>34.330051076053337</v>
      </c>
      <c r="BC62" s="85">
        <f t="shared" si="42"/>
        <v>53.729648777550686</v>
      </c>
      <c r="BD62" s="76">
        <f t="shared" si="29"/>
        <v>34.330051076053337</v>
      </c>
      <c r="BJ62" s="1">
        <v>66</v>
      </c>
      <c r="BK62" s="1">
        <f t="shared" si="27"/>
        <v>56.508949295674597</v>
      </c>
      <c r="BL62" s="85">
        <f t="shared" si="43"/>
        <v>90.080043472075729</v>
      </c>
      <c r="BM62" s="76">
        <f t="shared" si="30"/>
        <v>56.508949295674597</v>
      </c>
    </row>
    <row r="63" spans="1:65" x14ac:dyDescent="0.35">
      <c r="A63" s="75">
        <v>2011</v>
      </c>
      <c r="B63" s="1">
        <v>10632.27564</v>
      </c>
      <c r="C63" s="1">
        <f t="shared" si="31"/>
        <v>10391.199337093696</v>
      </c>
      <c r="D63" s="85">
        <f t="shared" si="35"/>
        <v>58117.783822971884</v>
      </c>
      <c r="E63" s="76">
        <f t="shared" si="28"/>
        <v>3626.9448484620971</v>
      </c>
      <c r="F63" s="76">
        <f t="shared" si="28"/>
        <v>6756.8736791957563</v>
      </c>
      <c r="G63" s="76">
        <f t="shared" si="28"/>
        <v>7.3747526747865777</v>
      </c>
      <c r="H63" s="76">
        <f t="shared" si="28"/>
        <v>6.0567610562429763E-3</v>
      </c>
      <c r="I63" s="5">
        <f t="shared" si="36"/>
        <v>0.20196037198475092</v>
      </c>
      <c r="O63" s="1">
        <v>30</v>
      </c>
      <c r="P63" s="1">
        <f t="shared" si="20"/>
        <v>31.58515600971133</v>
      </c>
      <c r="Q63" s="85">
        <f t="shared" si="37"/>
        <v>2.5127195751239459</v>
      </c>
      <c r="R63" s="76">
        <f t="shared" si="45"/>
        <v>8.4485944702401579</v>
      </c>
      <c r="S63" s="76">
        <f t="shared" si="45"/>
        <v>10.801660617313813</v>
      </c>
      <c r="T63" s="76">
        <f t="shared" si="45"/>
        <v>12.33490092215736</v>
      </c>
      <c r="U63" s="7">
        <f t="shared" si="38"/>
        <v>0.26722482425940386</v>
      </c>
      <c r="AA63" s="48">
        <v>11</v>
      </c>
      <c r="AB63" s="1">
        <v>75</v>
      </c>
      <c r="AC63" s="1">
        <f t="shared" si="32"/>
        <v>76.407045227779875</v>
      </c>
      <c r="AD63" s="85">
        <f t="shared" si="39"/>
        <v>1.9797762730181205</v>
      </c>
      <c r="AE63" s="76">
        <f t="shared" si="46"/>
        <v>15.299627844986404</v>
      </c>
      <c r="AF63" s="76">
        <f t="shared" si="46"/>
        <v>61.067810298471258</v>
      </c>
      <c r="AG63" s="76">
        <f t="shared" si="46"/>
        <v>3.9607084322213382E-2</v>
      </c>
      <c r="AH63" s="76">
        <f t="shared" si="46"/>
        <v>0</v>
      </c>
      <c r="AI63" s="5">
        <f t="shared" si="40"/>
        <v>0.37705823781555103</v>
      </c>
      <c r="AL63" s="86"/>
      <c r="AO63" s="86"/>
      <c r="AQ63" s="1">
        <v>10632.27564</v>
      </c>
      <c r="AR63" s="1">
        <f t="shared" si="24"/>
        <v>6268.5639179505379</v>
      </c>
      <c r="AS63" s="85">
        <f t="shared" si="41"/>
        <v>19041979.993151881</v>
      </c>
      <c r="AT63" s="76">
        <f t="shared" si="25"/>
        <v>6268.5639179505379</v>
      </c>
      <c r="AU63" s="5"/>
      <c r="BA63" s="1">
        <v>30</v>
      </c>
      <c r="BB63" s="1">
        <f t="shared" si="26"/>
        <v>39.123816318754734</v>
      </c>
      <c r="BC63" s="85">
        <f t="shared" si="42"/>
        <v>83.244024218375188</v>
      </c>
      <c r="BD63" s="76">
        <f t="shared" si="29"/>
        <v>39.123816318754734</v>
      </c>
      <c r="BJ63" s="1">
        <v>75</v>
      </c>
      <c r="BK63" s="1">
        <f t="shared" si="27"/>
        <v>64.641587057434094</v>
      </c>
      <c r="BL63" s="85">
        <f t="shared" si="43"/>
        <v>107.29671868871687</v>
      </c>
      <c r="BM63" s="76">
        <f t="shared" si="30"/>
        <v>64.641587057434094</v>
      </c>
    </row>
    <row r="64" spans="1:65" x14ac:dyDescent="0.35">
      <c r="A64" s="75">
        <v>2012</v>
      </c>
      <c r="B64" s="1">
        <v>11808.53062</v>
      </c>
      <c r="C64" s="1">
        <f t="shared" si="31"/>
        <v>13112.303100849676</v>
      </c>
      <c r="D64" s="85">
        <f t="shared" si="35"/>
        <v>1699822.6818209211</v>
      </c>
      <c r="E64" s="76">
        <f t="shared" si="28"/>
        <v>3648.6711109534185</v>
      </c>
      <c r="F64" s="76">
        <f t="shared" si="28"/>
        <v>9409.5215918473314</v>
      </c>
      <c r="G64" s="76">
        <f t="shared" si="28"/>
        <v>54.058824333308621</v>
      </c>
      <c r="H64" s="76">
        <f t="shared" si="28"/>
        <v>5.1573715616541449E-2</v>
      </c>
      <c r="I64" s="5">
        <f t="shared" si="36"/>
        <v>0.25484696481292468</v>
      </c>
      <c r="O64" s="1">
        <v>37</v>
      </c>
      <c r="P64" s="1">
        <f t="shared" si="20"/>
        <v>35.999617429380855</v>
      </c>
      <c r="Q64" s="85">
        <f t="shared" si="37"/>
        <v>1.0007652875985684</v>
      </c>
      <c r="R64" s="76">
        <f t="shared" si="45"/>
        <v>8.4485944979249208</v>
      </c>
      <c r="S64" s="76">
        <f t="shared" si="45"/>
        <v>10.805658766515593</v>
      </c>
      <c r="T64" s="76">
        <f t="shared" si="45"/>
        <v>16.745364164940341</v>
      </c>
      <c r="U64" s="7">
        <f t="shared" si="38"/>
        <v>0.30457318108589554</v>
      </c>
      <c r="AA64" s="48">
        <v>12</v>
      </c>
      <c r="AB64" s="1">
        <v>88</v>
      </c>
      <c r="AC64" s="1">
        <f t="shared" si="32"/>
        <v>86.174156568007163</v>
      </c>
      <c r="AD64" s="85">
        <f t="shared" si="39"/>
        <v>3.3337042381513813</v>
      </c>
      <c r="AE64" s="76">
        <f t="shared" si="46"/>
        <v>15.299627844995994</v>
      </c>
      <c r="AF64" s="76">
        <f t="shared" si="46"/>
        <v>70.626333230667527</v>
      </c>
      <c r="AG64" s="76">
        <f t="shared" si="46"/>
        <v>0.24819549234097593</v>
      </c>
      <c r="AH64" s="76">
        <f t="shared" si="46"/>
        <v>2.6716406864579767E-12</v>
      </c>
      <c r="AI64" s="5">
        <f t="shared" si="40"/>
        <v>0.42525758618081688</v>
      </c>
      <c r="AL64" s="86"/>
      <c r="AO64" s="86"/>
      <c r="AQ64" s="1">
        <v>11808.53062</v>
      </c>
      <c r="AR64" s="1">
        <f t="shared" si="24"/>
        <v>7698.074998307522</v>
      </c>
      <c r="AS64" s="85">
        <f t="shared" si="41"/>
        <v>16895845.417903293</v>
      </c>
      <c r="AT64" s="76">
        <f t="shared" si="25"/>
        <v>7698.074998307522</v>
      </c>
      <c r="AU64" s="5"/>
      <c r="BA64" s="1">
        <v>37</v>
      </c>
      <c r="BB64" s="1">
        <f t="shared" si="26"/>
        <v>44.520789778278072</v>
      </c>
      <c r="BC64" s="85">
        <f t="shared" si="42"/>
        <v>56.562278889051932</v>
      </c>
      <c r="BD64" s="76">
        <f t="shared" si="29"/>
        <v>44.520789778278072</v>
      </c>
      <c r="BJ64" s="1">
        <v>88</v>
      </c>
      <c r="BK64" s="1">
        <f t="shared" si="27"/>
        <v>73.719561788348699</v>
      </c>
      <c r="BL64" s="85">
        <f t="shared" si="43"/>
        <v>203.93091551679061</v>
      </c>
      <c r="BM64" s="76">
        <f t="shared" si="30"/>
        <v>73.719561788348699</v>
      </c>
    </row>
    <row r="65" spans="1:65" x14ac:dyDescent="0.35">
      <c r="A65" s="75">
        <v>2013</v>
      </c>
      <c r="B65" s="1">
        <v>16610.044580000002</v>
      </c>
      <c r="C65" s="1">
        <f t="shared" si="31"/>
        <v>16357.59459386609</v>
      </c>
      <c r="D65" s="85">
        <f t="shared" si="35"/>
        <v>63730.995499012264</v>
      </c>
      <c r="E65" s="76">
        <f t="shared" si="28"/>
        <v>3664.7747195145766</v>
      </c>
      <c r="F65" s="76">
        <f t="shared" si="28"/>
        <v>12315.120044956799</v>
      </c>
      <c r="G65" s="76">
        <f t="shared" si="28"/>
        <v>377.26068381213554</v>
      </c>
      <c r="H65" s="76">
        <f t="shared" si="28"/>
        <v>0.43914558257893077</v>
      </c>
      <c r="I65" s="5">
        <f t="shared" si="36"/>
        <v>0.31792152010404245</v>
      </c>
      <c r="O65" s="1">
        <v>42</v>
      </c>
      <c r="P65" s="1">
        <f t="shared" si="20"/>
        <v>41.581612897246039</v>
      </c>
      <c r="Q65" s="85">
        <f t="shared" si="37"/>
        <v>0.17504776775085348</v>
      </c>
      <c r="R65" s="76">
        <f t="shared" si="45"/>
        <v>8.448594507880788</v>
      </c>
      <c r="S65" s="76">
        <f t="shared" si="45"/>
        <v>10.806723844671314</v>
      </c>
      <c r="T65" s="76">
        <f t="shared" si="45"/>
        <v>22.326294544693937</v>
      </c>
      <c r="U65" s="7">
        <f t="shared" si="38"/>
        <v>0.35179940841427831</v>
      </c>
      <c r="AA65" s="48">
        <v>13</v>
      </c>
      <c r="AB65" s="1">
        <v>96</v>
      </c>
      <c r="AC65" s="1">
        <f t="shared" si="32"/>
        <v>96.492414582367871</v>
      </c>
      <c r="AD65" s="85">
        <f t="shared" si="39"/>
        <v>0.24247212092852519</v>
      </c>
      <c r="AE65" s="76">
        <f t="shared" si="46"/>
        <v>15.299627844998351</v>
      </c>
      <c r="AF65" s="76">
        <f t="shared" si="46"/>
        <v>79.68284157586119</v>
      </c>
      <c r="AG65" s="76">
        <f t="shared" si="46"/>
        <v>1.5099451611117871</v>
      </c>
      <c r="AH65" s="76">
        <f t="shared" si="46"/>
        <v>3.9653613725931791E-10</v>
      </c>
      <c r="AI65" s="5">
        <f t="shared" si="40"/>
        <v>0.4761767674241521</v>
      </c>
      <c r="AL65" s="86"/>
      <c r="AO65" s="86"/>
      <c r="AQ65" s="1">
        <v>16610.044580000002</v>
      </c>
      <c r="AR65" s="1">
        <f t="shared" si="24"/>
        <v>9424.1115051451488</v>
      </c>
      <c r="AS65" s="85">
        <f t="shared" si="41"/>
        <v>51637634.156292915</v>
      </c>
      <c r="AT65" s="76">
        <f t="shared" si="25"/>
        <v>9424.1115051451488</v>
      </c>
      <c r="AU65" s="5"/>
      <c r="BA65" s="1">
        <v>42</v>
      </c>
      <c r="BB65" s="1">
        <f t="shared" si="26"/>
        <v>50.577733598154566</v>
      </c>
      <c r="BC65" s="85">
        <f t="shared" si="42"/>
        <v>73.577513680909675</v>
      </c>
      <c r="BD65" s="76">
        <f t="shared" si="29"/>
        <v>50.577733598154566</v>
      </c>
      <c r="BJ65" s="1">
        <v>96</v>
      </c>
      <c r="BK65" s="1">
        <f t="shared" si="27"/>
        <v>83.78770230355633</v>
      </c>
      <c r="BL65" s="85">
        <f t="shared" si="43"/>
        <v>149.14021502656337</v>
      </c>
      <c r="BM65" s="76">
        <f t="shared" si="30"/>
        <v>83.78770230355633</v>
      </c>
    </row>
    <row r="66" spans="1:65" x14ac:dyDescent="0.35">
      <c r="A66" s="75">
        <v>2014</v>
      </c>
      <c r="B66" s="1">
        <v>19598.666290000001</v>
      </c>
      <c r="C66" s="1">
        <f t="shared" si="31"/>
        <v>20778.286900614567</v>
      </c>
      <c r="D66" s="85">
        <f t="shared" si="35"/>
        <v>1391504.7849866804</v>
      </c>
      <c r="E66" s="76">
        <f t="shared" si="28"/>
        <v>3676.6782548578303</v>
      </c>
      <c r="F66" s="76">
        <f t="shared" si="28"/>
        <v>15121.33808453347</v>
      </c>
      <c r="G66" s="76">
        <f t="shared" si="28"/>
        <v>1976.5318536406685</v>
      </c>
      <c r="H66" s="76">
        <f t="shared" si="28"/>
        <v>3.7387075825936336</v>
      </c>
      <c r="I66" s="5">
        <f t="shared" si="36"/>
        <v>0.40384082871685911</v>
      </c>
      <c r="O66" s="1">
        <v>49</v>
      </c>
      <c r="P66" s="1">
        <f t="shared" si="20"/>
        <v>48.364148938606263</v>
      </c>
      <c r="Q66" s="85">
        <f t="shared" si="37"/>
        <v>0.40430657227554179</v>
      </c>
      <c r="R66" s="76">
        <f t="shared" si="45"/>
        <v>8.4485945114610725</v>
      </c>
      <c r="S66" s="76">
        <f t="shared" si="45"/>
        <v>10.807007476284829</v>
      </c>
      <c r="T66" s="76">
        <f t="shared" si="45"/>
        <v>29.108546950860358</v>
      </c>
      <c r="U66" s="7">
        <f t="shared" si="38"/>
        <v>0.40918275650121794</v>
      </c>
      <c r="AA66" s="48">
        <v>14.000000000000002</v>
      </c>
      <c r="AB66" s="1">
        <v>111</v>
      </c>
      <c r="AC66" s="1">
        <f t="shared" si="32"/>
        <v>110.97234608427004</v>
      </c>
      <c r="AD66" s="85">
        <f t="shared" si="39"/>
        <v>7.6473905519954552E-4</v>
      </c>
      <c r="AE66" s="76">
        <f t="shared" si="46"/>
        <v>15.29962784499893</v>
      </c>
      <c r="AF66" s="76">
        <f t="shared" si="46"/>
        <v>87.864162860788937</v>
      </c>
      <c r="AG66" s="76">
        <f t="shared" si="46"/>
        <v>7.8085553196310293</v>
      </c>
      <c r="AH66" s="76">
        <f t="shared" si="46"/>
        <v>5.8851149731253827E-8</v>
      </c>
      <c r="AI66" s="5">
        <f t="shared" si="40"/>
        <v>0.54763323376859419</v>
      </c>
      <c r="AL66" s="86"/>
      <c r="AO66" s="86"/>
      <c r="AQ66" s="1">
        <v>19598.666290000001</v>
      </c>
      <c r="AR66" s="1">
        <f t="shared" si="24"/>
        <v>11493.896388399458</v>
      </c>
      <c r="AS66" s="85">
        <f t="shared" si="41"/>
        <v>65687295.157890067</v>
      </c>
      <c r="AT66" s="76">
        <f t="shared" si="25"/>
        <v>11493.896388399458</v>
      </c>
      <c r="AU66" s="5"/>
      <c r="BA66" s="1">
        <v>49</v>
      </c>
      <c r="BB66" s="1">
        <f t="shared" si="26"/>
        <v>57.351329524014886</v>
      </c>
      <c r="BC66" s="85">
        <f t="shared" si="42"/>
        <v>69.744704818682706</v>
      </c>
      <c r="BD66" s="76">
        <f t="shared" si="29"/>
        <v>57.351329524014886</v>
      </c>
      <c r="BJ66" s="1">
        <v>111</v>
      </c>
      <c r="BK66" s="1">
        <f t="shared" si="27"/>
        <v>94.874555745194527</v>
      </c>
      <c r="BL66" s="85">
        <f t="shared" si="43"/>
        <v>260.02995241483882</v>
      </c>
      <c r="BM66" s="76">
        <f t="shared" si="30"/>
        <v>94.874555745194527</v>
      </c>
    </row>
    <row r="67" spans="1:65" x14ac:dyDescent="0.35">
      <c r="A67" s="75">
        <v>2015</v>
      </c>
      <c r="B67" s="1">
        <v>26958.684270000002</v>
      </c>
      <c r="C67" s="1">
        <f t="shared" si="31"/>
        <v>25874.535573078283</v>
      </c>
      <c r="D67" s="85">
        <f t="shared" si="35"/>
        <v>1175378.3970370602</v>
      </c>
      <c r="E67" s="76">
        <f t="shared" si="28"/>
        <v>3685.4594204792479</v>
      </c>
      <c r="F67" s="76">
        <f t="shared" si="28"/>
        <v>17520.710184673932</v>
      </c>
      <c r="G67" s="76">
        <f t="shared" si="28"/>
        <v>4636.5779460369049</v>
      </c>
      <c r="H67" s="76">
        <f t="shared" si="28"/>
        <v>31.788021888198273</v>
      </c>
      <c r="I67" s="5">
        <f t="shared" si="36"/>
        <v>0.50289005722539737</v>
      </c>
      <c r="O67" s="1">
        <v>56</v>
      </c>
      <c r="P67" s="1">
        <f t="shared" si="20"/>
        <v>56.212938099324042</v>
      </c>
      <c r="Q67" s="85">
        <f t="shared" si="37"/>
        <v>4.5342634143735461E-2</v>
      </c>
      <c r="R67" s="76">
        <f t="shared" si="45"/>
        <v>8.4485945127485973</v>
      </c>
      <c r="S67" s="76">
        <f t="shared" si="45"/>
        <v>10.807083000813517</v>
      </c>
      <c r="T67" s="76">
        <f t="shared" si="45"/>
        <v>36.957260585761929</v>
      </c>
      <c r="U67" s="7">
        <f t="shared" si="38"/>
        <v>0.47558709224288875</v>
      </c>
      <c r="AA67" s="48">
        <v>14.000000000000002</v>
      </c>
      <c r="AB67" s="1">
        <v>133</v>
      </c>
      <c r="AC67" s="1">
        <f t="shared" si="32"/>
        <v>133.3361691695624</v>
      </c>
      <c r="AD67" s="85">
        <f t="shared" si="39"/>
        <v>0.11300971056427099</v>
      </c>
      <c r="AE67" s="76">
        <f t="shared" si="46"/>
        <v>15.299627844999073</v>
      </c>
      <c r="AF67" s="76">
        <f t="shared" si="46"/>
        <v>94.942598518610552</v>
      </c>
      <c r="AG67" s="76">
        <f t="shared" si="46"/>
        <v>23.093934071670589</v>
      </c>
      <c r="AH67" s="76">
        <f t="shared" si="46"/>
        <v>8.7342821792901759E-6</v>
      </c>
      <c r="AI67" s="5">
        <f t="shared" si="40"/>
        <v>0.65799561852278465</v>
      </c>
      <c r="AL67" s="86"/>
      <c r="AO67" s="86"/>
      <c r="AQ67" s="1">
        <v>26958.684270000002</v>
      </c>
      <c r="AR67" s="1">
        <f t="shared" si="24"/>
        <v>13955.514927274693</v>
      </c>
      <c r="AS67" s="85">
        <f t="shared" si="41"/>
        <v>169082412.95559132</v>
      </c>
      <c r="AT67" s="76">
        <f t="shared" si="25"/>
        <v>13955.514927274693</v>
      </c>
      <c r="AU67" s="5"/>
      <c r="BA67" s="1">
        <v>56</v>
      </c>
      <c r="BB67" s="1">
        <f t="shared" si="26"/>
        <v>64.896445920151677</v>
      </c>
      <c r="BC67" s="85">
        <f t="shared" si="42"/>
        <v>79.146750010183425</v>
      </c>
      <c r="BD67" s="76">
        <f t="shared" si="29"/>
        <v>64.896445920151677</v>
      </c>
      <c r="BJ67" s="1">
        <v>133</v>
      </c>
      <c r="BK67" s="1">
        <f t="shared" si="27"/>
        <v>106.98760613698749</v>
      </c>
      <c r="BL67" s="85">
        <f t="shared" si="43"/>
        <v>676.64463448449067</v>
      </c>
      <c r="BM67" s="76">
        <f t="shared" si="30"/>
        <v>106.98760613698749</v>
      </c>
    </row>
    <row r="68" spans="1:65" x14ac:dyDescent="0.35">
      <c r="A68" s="75">
        <v>2016</v>
      </c>
      <c r="B68" s="1">
        <v>29201.300070000001</v>
      </c>
      <c r="C68" s="1">
        <f t="shared" si="31"/>
        <v>28995.974550392431</v>
      </c>
      <c r="D68" s="85">
        <f t="shared" si="35"/>
        <v>42158.5690021185</v>
      </c>
      <c r="E68" s="76">
        <f t="shared" si="28"/>
        <v>3691.927592608884</v>
      </c>
      <c r="F68" s="76">
        <f t="shared" si="28"/>
        <v>19367.625092924962</v>
      </c>
      <c r="G68" s="76">
        <f t="shared" si="28"/>
        <v>5669.132446184939</v>
      </c>
      <c r="H68" s="76">
        <f t="shared" si="28"/>
        <v>267.28941867364483</v>
      </c>
      <c r="I68" s="5">
        <f t="shared" si="36"/>
        <v>0.56355745051999895</v>
      </c>
      <c r="O68" s="1">
        <v>65</v>
      </c>
      <c r="P68" s="1">
        <f t="shared" si="20"/>
        <v>64.797803648090166</v>
      </c>
      <c r="Q68" s="85">
        <f t="shared" si="37"/>
        <v>4.0883364725645244E-2</v>
      </c>
      <c r="R68" s="76">
        <f t="shared" si="45"/>
        <v>8.4485945132116118</v>
      </c>
      <c r="S68" s="76">
        <f t="shared" si="45"/>
        <v>10.807103110755691</v>
      </c>
      <c r="T68" s="76">
        <f t="shared" si="45"/>
        <v>45.542106024122866</v>
      </c>
      <c r="U68" s="7">
        <f t="shared" si="38"/>
        <v>0.54821896991524488</v>
      </c>
      <c r="AA68" s="48">
        <v>16</v>
      </c>
      <c r="AB68" s="1">
        <v>150</v>
      </c>
      <c r="AC68" s="1">
        <f t="shared" si="32"/>
        <v>149.64114258730396</v>
      </c>
      <c r="AD68" s="85">
        <f t="shared" si="39"/>
        <v>0.12877864264689565</v>
      </c>
      <c r="AE68" s="76">
        <f t="shared" si="46"/>
        <v>15.299627844999108</v>
      </c>
      <c r="AF68" s="76">
        <f t="shared" si="46"/>
        <v>100.84166168451972</v>
      </c>
      <c r="AG68" s="76">
        <f t="shared" si="46"/>
        <v>33.498556831006454</v>
      </c>
      <c r="AH68" s="76">
        <f t="shared" si="46"/>
        <v>1.2962267787024473E-3</v>
      </c>
      <c r="AI68" s="5">
        <f t="shared" si="40"/>
        <v>0.73845841519546362</v>
      </c>
      <c r="AL68" s="86"/>
      <c r="AO68" s="86"/>
      <c r="AQ68" s="1">
        <v>29201.300070000001</v>
      </c>
      <c r="AR68" s="1">
        <f t="shared" si="24"/>
        <v>16854.608546925956</v>
      </c>
      <c r="AS68" s="85">
        <f t="shared" si="41"/>
        <v>152440791.56594849</v>
      </c>
      <c r="AT68" s="76">
        <f t="shared" si="25"/>
        <v>16854.608546925956</v>
      </c>
      <c r="AU68" s="5"/>
      <c r="BA68" s="1">
        <v>65</v>
      </c>
      <c r="BB68" s="1">
        <f t="shared" si="26"/>
        <v>73.263992642669564</v>
      </c>
      <c r="BC68" s="85">
        <f t="shared" si="42"/>
        <v>68.293574398096681</v>
      </c>
      <c r="BD68" s="76">
        <f t="shared" si="29"/>
        <v>73.263992642669564</v>
      </c>
      <c r="BJ68" s="1">
        <v>150</v>
      </c>
      <c r="BK68" s="1">
        <f t="shared" si="27"/>
        <v>120.10870749255866</v>
      </c>
      <c r="BL68" s="85">
        <f t="shared" si="43"/>
        <v>893.48936776541848</v>
      </c>
      <c r="BM68" s="76">
        <f t="shared" si="30"/>
        <v>120.10870749255866</v>
      </c>
    </row>
    <row r="69" spans="1:65" x14ac:dyDescent="0.35">
      <c r="A69" s="75">
        <v>2017</v>
      </c>
      <c r="B69" s="1">
        <v>32296.662980000001</v>
      </c>
      <c r="C69" s="1">
        <f t="shared" si="31"/>
        <v>32276.335569178693</v>
      </c>
      <c r="D69" s="85">
        <f t="shared" si="35"/>
        <v>413.20363069823566</v>
      </c>
      <c r="E69" s="76">
        <f t="shared" si="28"/>
        <v>3696.6867979520143</v>
      </c>
      <c r="F69" s="76">
        <f t="shared" si="28"/>
        <v>20677.585412902215</v>
      </c>
      <c r="G69" s="76">
        <f t="shared" si="28"/>
        <v>5845.3030684369096</v>
      </c>
      <c r="H69" s="76">
        <f t="shared" si="28"/>
        <v>2056.7602898875557</v>
      </c>
      <c r="I69" s="5">
        <f t="shared" si="36"/>
        <v>0.62731360706233352</v>
      </c>
      <c r="O69" s="1">
        <v>72</v>
      </c>
      <c r="P69" s="1">
        <f t="shared" si="20"/>
        <v>73.62755590916889</v>
      </c>
      <c r="Q69" s="85">
        <f t="shared" si="37"/>
        <v>2.6489382374705737</v>
      </c>
      <c r="R69" s="76">
        <f t="shared" si="45"/>
        <v>8.4485945133781186</v>
      </c>
      <c r="S69" s="76">
        <f t="shared" si="45"/>
        <v>10.807108465402127</v>
      </c>
      <c r="T69" s="76">
        <f t="shared" si="45"/>
        <v>54.371852930388648</v>
      </c>
      <c r="U69" s="7">
        <f t="shared" si="38"/>
        <v>0.62292270085440393</v>
      </c>
      <c r="AA69" s="48">
        <v>17</v>
      </c>
      <c r="AB69" s="1">
        <v>157</v>
      </c>
      <c r="AC69" s="1">
        <f t="shared" si="32"/>
        <v>157.17469394282745</v>
      </c>
      <c r="AD69" s="85">
        <f t="shared" si="39"/>
        <v>3.051797366059893E-2</v>
      </c>
      <c r="AE69" s="76">
        <f t="shared" si="46"/>
        <v>15.299627844999115</v>
      </c>
      <c r="AF69" s="76">
        <f t="shared" si="46"/>
        <v>105.60629265537165</v>
      </c>
      <c r="AG69" s="76">
        <f t="shared" si="46"/>
        <v>36.077613895823589</v>
      </c>
      <c r="AH69" s="76">
        <f t="shared" si="46"/>
        <v>0.1911595466331022</v>
      </c>
      <c r="AI69" s="5">
        <f t="shared" si="40"/>
        <v>0.7756354528644176</v>
      </c>
      <c r="AL69" s="86"/>
      <c r="AO69" s="86"/>
      <c r="AQ69" s="1">
        <v>32296.662980000001</v>
      </c>
      <c r="AR69" s="1">
        <f t="shared" si="24"/>
        <v>20229.796686063506</v>
      </c>
      <c r="AS69" s="85">
        <f t="shared" si="41"/>
        <v>145609262.15574068</v>
      </c>
      <c r="AT69" s="76">
        <f t="shared" si="25"/>
        <v>20229.796686063506</v>
      </c>
      <c r="AU69" s="5"/>
      <c r="BA69" s="1">
        <v>72</v>
      </c>
      <c r="BB69" s="1">
        <f t="shared" si="26"/>
        <v>82.498372221619036</v>
      </c>
      <c r="BC69" s="85">
        <f t="shared" si="42"/>
        <v>110.21581930366222</v>
      </c>
      <c r="BD69" s="76">
        <f t="shared" si="29"/>
        <v>82.498372221619036</v>
      </c>
      <c r="BJ69" s="1">
        <v>157</v>
      </c>
      <c r="BK69" s="1">
        <f t="shared" si="27"/>
        <v>134.19023477343308</v>
      </c>
      <c r="BL69" s="85">
        <f t="shared" si="43"/>
        <v>520.28538969110161</v>
      </c>
      <c r="BM69" s="76">
        <f t="shared" si="30"/>
        <v>134.19023477343308</v>
      </c>
    </row>
    <row r="70" spans="1:65" x14ac:dyDescent="0.35">
      <c r="A70" s="75">
        <v>2018</v>
      </c>
      <c r="B70" s="1">
        <v>40296.208420000003</v>
      </c>
      <c r="C70" s="1">
        <f t="shared" si="31"/>
        <v>40745.602408937048</v>
      </c>
      <c r="D70" s="85"/>
      <c r="E70" s="76">
        <f t="shared" si="28"/>
        <v>3700.1857391627946</v>
      </c>
      <c r="F70" s="76">
        <f t="shared" si="28"/>
        <v>21553.712258461681</v>
      </c>
      <c r="G70" s="76">
        <f t="shared" si="28"/>
        <v>5869.9898955027556</v>
      </c>
      <c r="H70" s="76">
        <f t="shared" si="28"/>
        <v>9621.7145158098137</v>
      </c>
      <c r="I70" s="5">
        <f t="shared" si="36"/>
        <v>0.79191984989417485</v>
      </c>
      <c r="O70" s="1">
        <v>83</v>
      </c>
      <c r="P70" s="1">
        <f t="shared" si="20"/>
        <v>82.152809090585208</v>
      </c>
      <c r="Q70" s="85">
        <f t="shared" si="37"/>
        <v>0.71773243699506195</v>
      </c>
      <c r="R70" s="76">
        <f t="shared" si="45"/>
        <v>8.4485945134379978</v>
      </c>
      <c r="S70" s="76">
        <f t="shared" si="45"/>
        <v>10.807109891173948</v>
      </c>
      <c r="T70" s="76">
        <f t="shared" si="45"/>
        <v>62.897104685973268</v>
      </c>
      <c r="U70" s="7">
        <f t="shared" si="38"/>
        <v>0.69505023071274763</v>
      </c>
      <c r="AA70" s="48">
        <v>18</v>
      </c>
      <c r="AB70" s="1">
        <v>173</v>
      </c>
      <c r="AC70" s="1">
        <f t="shared" si="32"/>
        <v>175.81085759561077</v>
      </c>
      <c r="AD70" s="85">
        <f t="shared" si="39"/>
        <v>7.9009204228027592</v>
      </c>
      <c r="AE70" s="76">
        <f t="shared" si="46"/>
        <v>15.299627844999119</v>
      </c>
      <c r="AF70" s="76">
        <f t="shared" si="46"/>
        <v>109.35825425326499</v>
      </c>
      <c r="AG70" s="76">
        <f t="shared" si="46"/>
        <v>36.523789076767208</v>
      </c>
      <c r="AH70" s="76">
        <f t="shared" si="46"/>
        <v>14.629186420579448</v>
      </c>
      <c r="AI70" s="5">
        <f t="shared" si="40"/>
        <v>0.86760235206347036</v>
      </c>
      <c r="AL70" s="86"/>
      <c r="AO70" s="86"/>
      <c r="AQ70" s="1">
        <v>40296.208420000003</v>
      </c>
      <c r="AR70" s="1">
        <f t="shared" si="24"/>
        <v>24106.936191272951</v>
      </c>
      <c r="AS70" s="85">
        <f t="shared" si="41"/>
        <v>262092535.29583296</v>
      </c>
      <c r="AT70" s="76">
        <f t="shared" si="25"/>
        <v>24106.936191272951</v>
      </c>
      <c r="AU70" s="5"/>
      <c r="BA70" s="1">
        <v>83</v>
      </c>
      <c r="BB70" s="1">
        <f t="shared" si="26"/>
        <v>92.63457690353215</v>
      </c>
      <c r="BC70" s="85">
        <f t="shared" si="42"/>
        <v>92.825072110075141</v>
      </c>
      <c r="BD70" s="76">
        <f t="shared" si="29"/>
        <v>92.63457690353215</v>
      </c>
      <c r="BJ70" s="1">
        <v>173</v>
      </c>
      <c r="BK70" s="1">
        <f t="shared" si="27"/>
        <v>149.15251852363707</v>
      </c>
      <c r="BL70" s="85">
        <f t="shared" si="43"/>
        <v>568.702372765473</v>
      </c>
      <c r="BM70" s="76">
        <f t="shared" si="30"/>
        <v>149.15251852363707</v>
      </c>
    </row>
    <row r="71" spans="1:65" x14ac:dyDescent="0.35">
      <c r="A71" s="75">
        <v>2019</v>
      </c>
      <c r="B71" s="1">
        <v>46803.479299999999</v>
      </c>
      <c r="C71" s="1">
        <f t="shared" si="31"/>
        <v>48631.156051968181</v>
      </c>
      <c r="D71" s="85"/>
      <c r="E71" s="76">
        <f t="shared" si="28"/>
        <v>3702.7566144368434</v>
      </c>
      <c r="F71" s="76">
        <f t="shared" si="28"/>
        <v>22116.901811803295</v>
      </c>
      <c r="G71" s="76">
        <f t="shared" si="28"/>
        <v>5873.3469232565467</v>
      </c>
      <c r="H71" s="76">
        <f t="shared" si="28"/>
        <v>16938.150702471496</v>
      </c>
      <c r="I71" s="5">
        <f>C71/I$12</f>
        <v>0.94518121033860836</v>
      </c>
      <c r="O71" s="1">
        <v>90</v>
      </c>
      <c r="P71" s="1">
        <f t="shared" si="20"/>
        <v>89.896141223642687</v>
      </c>
      <c r="Q71" s="85">
        <f t="shared" si="37"/>
        <v>1.0786645426438427E-2</v>
      </c>
      <c r="R71" s="76">
        <f t="shared" si="45"/>
        <v>8.4485945134595308</v>
      </c>
      <c r="S71" s="76">
        <f t="shared" si="45"/>
        <v>10.807110270811403</v>
      </c>
      <c r="T71" s="76">
        <f t="shared" si="45"/>
        <v>70.640436439371754</v>
      </c>
      <c r="U71" s="7">
        <f>P71/U$12</f>
        <v>0.76056235190671195</v>
      </c>
      <c r="AA71" s="48">
        <v>24</v>
      </c>
      <c r="AB71" s="1">
        <v>189</v>
      </c>
      <c r="AC71" s="1">
        <f t="shared" si="32"/>
        <v>193.93852355799447</v>
      </c>
      <c r="AD71" s="85">
        <f t="shared" si="39"/>
        <v>24.389014932866377</v>
      </c>
      <c r="AE71" s="76">
        <f t="shared" si="46"/>
        <v>15.299627844999119</v>
      </c>
      <c r="AF71" s="76">
        <f t="shared" si="46"/>
        <v>112.25418840127263</v>
      </c>
      <c r="AG71" s="76">
        <f t="shared" si="46"/>
        <v>36.595600114640384</v>
      </c>
      <c r="AH71" s="76">
        <f t="shared" si="46"/>
        <v>29.789107197082323</v>
      </c>
      <c r="AI71" s="5">
        <f t="shared" si="40"/>
        <v>0.95705988524131702</v>
      </c>
      <c r="AL71" s="86"/>
      <c r="AO71" s="86"/>
      <c r="AQ71" s="1">
        <v>46803.479299999999</v>
      </c>
      <c r="AR71" s="1">
        <f t="shared" si="24"/>
        <v>28492.680537902386</v>
      </c>
      <c r="AS71" s="85">
        <f t="shared" si="41"/>
        <v>335285351.30603546</v>
      </c>
      <c r="AT71" s="76">
        <f t="shared" si="25"/>
        <v>28492.680537902386</v>
      </c>
      <c r="AU71" s="5"/>
      <c r="BA71" s="1">
        <v>90</v>
      </c>
      <c r="BB71" s="1">
        <f t="shared" si="26"/>
        <v>103.69503356801903</v>
      </c>
      <c r="BC71" s="85">
        <f t="shared" si="42"/>
        <v>187.55394442916798</v>
      </c>
      <c r="BD71" s="76">
        <f t="shared" si="29"/>
        <v>103.69503356801903</v>
      </c>
      <c r="BJ71" s="1">
        <v>189</v>
      </c>
      <c r="BK71" s="1">
        <f t="shared" si="27"/>
        <v>164.88311480082467</v>
      </c>
      <c r="BL71" s="85">
        <f t="shared" si="43"/>
        <v>581.624151710202</v>
      </c>
      <c r="BM71" s="76">
        <f t="shared" si="30"/>
        <v>164.88311480082467</v>
      </c>
    </row>
    <row r="72" spans="1:65" x14ac:dyDescent="0.35">
      <c r="A72" s="75">
        <v>2020</v>
      </c>
      <c r="C72" s="1">
        <f t="shared" si="31"/>
        <v>50647.274573602699</v>
      </c>
      <c r="E72" s="76">
        <f t="shared" si="28"/>
        <v>3704.6447618770239</v>
      </c>
      <c r="F72" s="76">
        <f t="shared" si="28"/>
        <v>22469.754948084152</v>
      </c>
      <c r="G72" s="76">
        <f t="shared" si="28"/>
        <v>5873.8015425715357</v>
      </c>
      <c r="H72" s="76">
        <f t="shared" si="28"/>
        <v>18599.073321069984</v>
      </c>
      <c r="P72" s="1">
        <f t="shared" si="20"/>
        <v>96.548533208796186</v>
      </c>
      <c r="R72" s="76">
        <f t="shared" ref="R72:T87" si="47">R$12+((R$11-R$12)/(1+EXP(($A72-R$14)/R$13)))</f>
        <v>8.448594513467274</v>
      </c>
      <c r="S72" s="76">
        <f t="shared" si="47"/>
        <v>10.807110371896711</v>
      </c>
      <c r="T72" s="76">
        <f t="shared" si="47"/>
        <v>77.292828323432204</v>
      </c>
      <c r="AC72" s="1">
        <f t="shared" si="32"/>
        <v>196.3602510821494</v>
      </c>
      <c r="AE72" s="76">
        <f t="shared" ref="AE72:AH87" si="48">AE$12+((AE$11-AE$12)/(1+EXP(($A72-AE$14)/AE$13)))</f>
        <v>15.299627844999119</v>
      </c>
      <c r="AF72" s="76">
        <f t="shared" si="48"/>
        <v>114.45503387826039</v>
      </c>
      <c r="AG72" s="76">
        <f t="shared" si="48"/>
        <v>36.607020335057754</v>
      </c>
      <c r="AH72" s="76">
        <f t="shared" si="48"/>
        <v>29.998569023832122</v>
      </c>
      <c r="AR72" s="1">
        <f t="shared" si="24"/>
        <v>33368.243031581063</v>
      </c>
      <c r="AT72" s="76">
        <f t="shared" si="25"/>
        <v>33368.243031581063</v>
      </c>
      <c r="BB72" s="1">
        <f t="shared" si="26"/>
        <v>115.68635928694408</v>
      </c>
      <c r="BD72" s="76">
        <f t="shared" si="29"/>
        <v>115.68635928694408</v>
      </c>
      <c r="BK72" s="1">
        <f t="shared" si="27"/>
        <v>181.23834701664492</v>
      </c>
      <c r="BM72" s="76">
        <f t="shared" si="30"/>
        <v>181.23834701664492</v>
      </c>
    </row>
    <row r="73" spans="1:65" x14ac:dyDescent="0.35">
      <c r="A73" s="75">
        <v>2021</v>
      </c>
      <c r="C73" s="1">
        <f t="shared" si="31"/>
        <v>51082.929029725092</v>
      </c>
      <c r="E73" s="76">
        <f t="shared" si="28"/>
        <v>3706.0310440632265</v>
      </c>
      <c r="F73" s="76">
        <f t="shared" si="28"/>
        <v>22687.283023336357</v>
      </c>
      <c r="G73" s="76">
        <f t="shared" si="28"/>
        <v>5873.8630740122126</v>
      </c>
      <c r="H73" s="76">
        <f t="shared" si="28"/>
        <v>18815.751888313294</v>
      </c>
      <c r="P73" s="1">
        <f t="shared" si="20"/>
        <v>101.99584345145352</v>
      </c>
      <c r="R73" s="76">
        <f t="shared" si="47"/>
        <v>8.4485945134700593</v>
      </c>
      <c r="S73" s="76">
        <f t="shared" si="47"/>
        <v>10.80711039881249</v>
      </c>
      <c r="T73" s="76">
        <f t="shared" si="47"/>
        <v>82.740138539170971</v>
      </c>
      <c r="AC73" s="1">
        <f t="shared" si="32"/>
        <v>198.01646177508732</v>
      </c>
      <c r="AE73" s="76">
        <f t="shared" si="48"/>
        <v>15.299627844999119</v>
      </c>
      <c r="AF73" s="76">
        <f t="shared" si="48"/>
        <v>116.10801053611212</v>
      </c>
      <c r="AG73" s="76">
        <f t="shared" si="48"/>
        <v>36.608833036274504</v>
      </c>
      <c r="AH73" s="76">
        <f t="shared" si="48"/>
        <v>29.999990357701591</v>
      </c>
      <c r="AR73" s="1">
        <f t="shared" si="24"/>
        <v>38684.677897111062</v>
      </c>
      <c r="AT73" s="76">
        <f t="shared" si="25"/>
        <v>38684.677897111062</v>
      </c>
      <c r="BB73" s="1">
        <f t="shared" si="26"/>
        <v>128.59625302571567</v>
      </c>
      <c r="BD73" s="76">
        <f t="shared" si="29"/>
        <v>128.59625302571567</v>
      </c>
      <c r="BK73" s="1">
        <f t="shared" si="27"/>
        <v>198.04733482289299</v>
      </c>
      <c r="BM73" s="76">
        <f t="shared" si="30"/>
        <v>198.04733482289299</v>
      </c>
    </row>
    <row r="74" spans="1:65" x14ac:dyDescent="0.35">
      <c r="A74" s="75">
        <v>2022</v>
      </c>
      <c r="C74" s="1">
        <f t="shared" si="31"/>
        <v>51242.502101119731</v>
      </c>
      <c r="E74" s="76">
        <f t="shared" si="28"/>
        <v>3707.0486161992885</v>
      </c>
      <c r="F74" s="76">
        <f t="shared" si="28"/>
        <v>22820.052042743126</v>
      </c>
      <c r="G74" s="76">
        <f t="shared" si="28"/>
        <v>5873.8714014862053</v>
      </c>
      <c r="H74" s="76">
        <f t="shared" si="28"/>
        <v>18841.530040691112</v>
      </c>
      <c r="P74" s="1">
        <f t="shared" si="20"/>
        <v>106.28373171604892</v>
      </c>
      <c r="R74" s="76">
        <f t="shared" si="47"/>
        <v>8.4485945134710594</v>
      </c>
      <c r="S74" s="76">
        <f t="shared" si="47"/>
        <v>10.807110405979302</v>
      </c>
      <c r="T74" s="76">
        <f t="shared" si="47"/>
        <v>87.028026796598553</v>
      </c>
      <c r="AC74" s="1">
        <f t="shared" si="32"/>
        <v>199.2472828008375</v>
      </c>
      <c r="AE74" s="76">
        <f t="shared" si="48"/>
        <v>15.299627844999119</v>
      </c>
      <c r="AF74" s="76">
        <f t="shared" si="48"/>
        <v>117.33853434679075</v>
      </c>
      <c r="AG74" s="76">
        <f t="shared" si="48"/>
        <v>36.609120674016964</v>
      </c>
      <c r="AH74" s="76">
        <f t="shared" si="48"/>
        <v>29.999999935030683</v>
      </c>
      <c r="AR74" s="1">
        <f t="shared" si="24"/>
        <v>44361.173073512939</v>
      </c>
      <c r="AT74" s="76">
        <f t="shared" si="25"/>
        <v>44361.173073512939</v>
      </c>
      <c r="BB74" s="1">
        <f t="shared" si="26"/>
        <v>142.39080391174122</v>
      </c>
      <c r="BD74" s="76">
        <f t="shared" si="29"/>
        <v>142.39080391174122</v>
      </c>
      <c r="BK74" s="1">
        <f t="shared" si="27"/>
        <v>215.11841862812923</v>
      </c>
      <c r="BM74" s="76">
        <f t="shared" si="30"/>
        <v>215.11841862812923</v>
      </c>
    </row>
    <row r="75" spans="1:65" x14ac:dyDescent="0.35">
      <c r="A75" s="75">
        <v>2023</v>
      </c>
      <c r="C75" s="1">
        <f t="shared" si="31"/>
        <v>51326.824336041544</v>
      </c>
      <c r="E75" s="76">
        <f t="shared" si="28"/>
        <v>3707.7954152691918</v>
      </c>
      <c r="F75" s="76">
        <f t="shared" si="28"/>
        <v>22900.594365339042</v>
      </c>
      <c r="G75" s="76">
        <f t="shared" si="28"/>
        <v>5873.8725284890706</v>
      </c>
      <c r="H75" s="76">
        <f t="shared" si="28"/>
        <v>18844.562026944237</v>
      </c>
      <c r="P75" s="1">
        <f t="shared" si="20"/>
        <v>109.55528782656731</v>
      </c>
      <c r="R75" s="76">
        <f t="shared" si="47"/>
        <v>8.44859451347142</v>
      </c>
      <c r="S75" s="76">
        <f t="shared" si="47"/>
        <v>10.807110407887594</v>
      </c>
      <c r="T75" s="76">
        <f t="shared" si="47"/>
        <v>90.299582905208297</v>
      </c>
      <c r="AC75" s="1">
        <f t="shared" si="32"/>
        <v>200.15732798198709</v>
      </c>
      <c r="AE75" s="76">
        <f t="shared" si="48"/>
        <v>15.299627844999119</v>
      </c>
      <c r="AF75" s="76">
        <f t="shared" si="48"/>
        <v>118.24853382352251</v>
      </c>
      <c r="AG75" s="76">
        <f t="shared" si="48"/>
        <v>36.609166313903216</v>
      </c>
      <c r="AH75" s="76">
        <f t="shared" si="48"/>
        <v>29.999999999562242</v>
      </c>
      <c r="AR75" s="1">
        <f t="shared" si="24"/>
        <v>50287.590053601947</v>
      </c>
      <c r="AT75" s="76">
        <f t="shared" si="25"/>
        <v>50287.590053601947</v>
      </c>
      <c r="BB75" s="1">
        <f t="shared" si="26"/>
        <v>157.01253105909018</v>
      </c>
      <c r="BD75" s="76">
        <f t="shared" si="29"/>
        <v>157.01253105909018</v>
      </c>
      <c r="BK75" s="1">
        <f t="shared" si="27"/>
        <v>232.24754664615887</v>
      </c>
      <c r="BM75" s="76">
        <f t="shared" si="30"/>
        <v>232.24754664615887</v>
      </c>
    </row>
    <row r="76" spans="1:65" x14ac:dyDescent="0.35">
      <c r="A76" s="75">
        <v>2024</v>
      </c>
      <c r="C76" s="1">
        <f t="shared" si="31"/>
        <v>51376.407402667261</v>
      </c>
      <c r="E76" s="76">
        <f t="shared" si="28"/>
        <v>3708.3434237573051</v>
      </c>
      <c r="F76" s="76">
        <f t="shared" si="28"/>
        <v>22949.273134616516</v>
      </c>
      <c r="G76" s="76">
        <f t="shared" si="28"/>
        <v>5873.8726810123553</v>
      </c>
      <c r="H76" s="76">
        <f t="shared" si="28"/>
        <v>18844.918163281083</v>
      </c>
      <c r="P76" s="1">
        <f t="shared" si="20"/>
        <v>111.99247345367253</v>
      </c>
      <c r="R76" s="76">
        <f t="shared" si="47"/>
        <v>8.4485945134715497</v>
      </c>
      <c r="S76" s="76">
        <f t="shared" si="47"/>
        <v>10.807110408395712</v>
      </c>
      <c r="T76" s="76">
        <f t="shared" si="47"/>
        <v>92.736768531805268</v>
      </c>
      <c r="AC76" s="1">
        <f t="shared" si="32"/>
        <v>200.827013784695</v>
      </c>
      <c r="AE76" s="76">
        <f t="shared" si="48"/>
        <v>15.299627844999119</v>
      </c>
      <c r="AF76" s="76">
        <f t="shared" si="48"/>
        <v>118.91821238410597</v>
      </c>
      <c r="AG76" s="76">
        <f t="shared" si="48"/>
        <v>36.609173555592868</v>
      </c>
      <c r="AH76" s="76">
        <f t="shared" si="48"/>
        <v>29.999999999997051</v>
      </c>
      <c r="AR76" s="1">
        <f t="shared" si="24"/>
        <v>56331.696547654581</v>
      </c>
      <c r="AT76" s="76">
        <f t="shared" si="25"/>
        <v>56331.696547654581</v>
      </c>
      <c r="BB76" s="1">
        <f t="shared" si="26"/>
        <v>172.37947072398248</v>
      </c>
      <c r="BD76" s="76">
        <f t="shared" si="29"/>
        <v>172.37947072398248</v>
      </c>
      <c r="BK76" s="1">
        <f t="shared" si="27"/>
        <v>249.22788411024234</v>
      </c>
      <c r="BM76" s="76">
        <f t="shared" si="30"/>
        <v>249.22788411024234</v>
      </c>
    </row>
    <row r="77" spans="1:65" x14ac:dyDescent="0.35">
      <c r="A77" s="75">
        <v>2025</v>
      </c>
      <c r="C77" s="1">
        <f t="shared" si="31"/>
        <v>51406.206208509808</v>
      </c>
      <c r="E77" s="76">
        <f t="shared" si="28"/>
        <v>3708.7455203647601</v>
      </c>
      <c r="F77" s="76">
        <f t="shared" si="28"/>
        <v>22978.627998163625</v>
      </c>
      <c r="G77" s="76">
        <f t="shared" si="28"/>
        <v>5873.8727016541379</v>
      </c>
      <c r="H77" s="76">
        <f t="shared" si="28"/>
        <v>18844.959988327286</v>
      </c>
      <c r="P77" s="1">
        <f t="shared" si="20"/>
        <v>113.77595717330183</v>
      </c>
      <c r="R77" s="76">
        <f t="shared" si="47"/>
        <v>8.4485945134715958</v>
      </c>
      <c r="S77" s="76">
        <f t="shared" si="47"/>
        <v>10.807110408531006</v>
      </c>
      <c r="T77" s="76">
        <f t="shared" si="47"/>
        <v>94.520252251299226</v>
      </c>
      <c r="AC77" s="1">
        <f t="shared" si="32"/>
        <v>201.31806546854872</v>
      </c>
      <c r="AE77" s="76">
        <f t="shared" si="48"/>
        <v>15.299627844999119</v>
      </c>
      <c r="AF77" s="76">
        <f t="shared" si="48"/>
        <v>119.40926291891786</v>
      </c>
      <c r="AG77" s="76">
        <f t="shared" si="48"/>
        <v>36.609174704631783</v>
      </c>
      <c r="AH77" s="76">
        <f t="shared" si="48"/>
        <v>29.999999999999979</v>
      </c>
      <c r="AR77" s="1">
        <f t="shared" si="24"/>
        <v>62350.36435751176</v>
      </c>
      <c r="AT77" s="76">
        <f t="shared" si="25"/>
        <v>62350.36435751176</v>
      </c>
      <c r="BB77" s="1">
        <f t="shared" si="26"/>
        <v>188.38558243324599</v>
      </c>
      <c r="BD77" s="76">
        <f t="shared" si="29"/>
        <v>188.38558243324599</v>
      </c>
      <c r="BK77" s="1">
        <f t="shared" si="27"/>
        <v>265.85970211401968</v>
      </c>
      <c r="BM77" s="76">
        <f t="shared" si="30"/>
        <v>265.85970211401968</v>
      </c>
    </row>
    <row r="78" spans="1:65" x14ac:dyDescent="0.35">
      <c r="A78" s="75">
        <v>2026</v>
      </c>
      <c r="C78" s="1">
        <f t="shared" si="31"/>
        <v>51424.184106141503</v>
      </c>
      <c r="E78" s="76">
        <f t="shared" si="28"/>
        <v>3709.0405352259509</v>
      </c>
      <c r="F78" s="76">
        <f t="shared" si="28"/>
        <v>22996.305966252316</v>
      </c>
      <c r="G78" s="76">
        <f t="shared" si="28"/>
        <v>5873.8727044477</v>
      </c>
      <c r="H78" s="76">
        <f t="shared" si="28"/>
        <v>18844.964900215531</v>
      </c>
      <c r="P78" s="1">
        <f t="shared" si="20"/>
        <v>115.06409443758551</v>
      </c>
      <c r="R78" s="76">
        <f t="shared" si="47"/>
        <v>8.4485945134716136</v>
      </c>
      <c r="S78" s="76">
        <f t="shared" si="47"/>
        <v>10.807110408567031</v>
      </c>
      <c r="T78" s="76">
        <f t="shared" si="47"/>
        <v>95.808389515546864</v>
      </c>
      <c r="AC78" s="1">
        <f t="shared" si="32"/>
        <v>201.67718395033802</v>
      </c>
      <c r="AE78" s="76">
        <f t="shared" si="48"/>
        <v>15.299627844999119</v>
      </c>
      <c r="AF78" s="76">
        <f t="shared" si="48"/>
        <v>119.76838121838915</v>
      </c>
      <c r="AG78" s="76">
        <f t="shared" si="48"/>
        <v>36.609174886949752</v>
      </c>
      <c r="AH78" s="76">
        <f t="shared" si="48"/>
        <v>30</v>
      </c>
      <c r="AR78" s="1">
        <f t="shared" si="24"/>
        <v>68202.847086740469</v>
      </c>
      <c r="AT78" s="76">
        <f t="shared" si="25"/>
        <v>68202.847086740469</v>
      </c>
      <c r="BB78" s="1">
        <f t="shared" si="26"/>
        <v>204.9026516648114</v>
      </c>
      <c r="BD78" s="76">
        <f t="shared" si="29"/>
        <v>204.9026516648114</v>
      </c>
      <c r="BK78" s="1">
        <f t="shared" si="27"/>
        <v>281.95955620119793</v>
      </c>
      <c r="BM78" s="76">
        <f t="shared" si="30"/>
        <v>281.95955620119793</v>
      </c>
    </row>
    <row r="79" spans="1:65" x14ac:dyDescent="0.35">
      <c r="A79" s="75">
        <v>2027</v>
      </c>
      <c r="C79" s="1">
        <f t="shared" si="31"/>
        <v>51435.038395497613</v>
      </c>
      <c r="E79" s="76">
        <f t="shared" si="28"/>
        <v>3709.2569742828782</v>
      </c>
      <c r="F79" s="76">
        <f t="shared" si="28"/>
        <v>23006.943239327851</v>
      </c>
      <c r="G79" s="76">
        <f t="shared" si="28"/>
        <v>5873.872704825767</v>
      </c>
      <c r="H79" s="76">
        <f t="shared" si="28"/>
        <v>18844.96547706112</v>
      </c>
      <c r="P79" s="1">
        <f t="shared" si="20"/>
        <v>115.98568878154343</v>
      </c>
      <c r="R79" s="76">
        <f t="shared" si="47"/>
        <v>8.4485945134716189</v>
      </c>
      <c r="S79" s="76">
        <f t="shared" si="47"/>
        <v>10.807110408576623</v>
      </c>
      <c r="T79" s="76">
        <f t="shared" si="47"/>
        <v>96.729983859495192</v>
      </c>
      <c r="AC79" s="1">
        <f t="shared" si="32"/>
        <v>201.93930913199614</v>
      </c>
      <c r="AE79" s="76">
        <f t="shared" si="48"/>
        <v>15.299627844999119</v>
      </c>
      <c r="AF79" s="76">
        <f t="shared" si="48"/>
        <v>120.03050637111888</v>
      </c>
      <c r="AG79" s="76">
        <f t="shared" si="48"/>
        <v>36.609174915878143</v>
      </c>
      <c r="AH79" s="76">
        <f t="shared" si="48"/>
        <v>30</v>
      </c>
      <c r="AR79" s="1">
        <f t="shared" si="24"/>
        <v>73763.596465483221</v>
      </c>
      <c r="AT79" s="76">
        <f t="shared" si="25"/>
        <v>73763.596465483221</v>
      </c>
      <c r="BB79" s="1">
        <f t="shared" si="26"/>
        <v>221.78372725631743</v>
      </c>
      <c r="BD79" s="76">
        <f t="shared" si="29"/>
        <v>221.78372725631743</v>
      </c>
      <c r="BK79" s="1">
        <f t="shared" si="27"/>
        <v>297.36788429111186</v>
      </c>
      <c r="BM79" s="76">
        <f t="shared" si="30"/>
        <v>297.36788429111186</v>
      </c>
    </row>
    <row r="80" spans="1:65" x14ac:dyDescent="0.35">
      <c r="A80" s="75">
        <v>2028</v>
      </c>
      <c r="C80" s="1">
        <f t="shared" si="31"/>
        <v>51441.594818839294</v>
      </c>
      <c r="E80" s="76">
        <f t="shared" si="28"/>
        <v>3709.4157599938717</v>
      </c>
      <c r="F80" s="76">
        <f t="shared" si="28"/>
        <v>23013.340809163408</v>
      </c>
      <c r="G80" s="76">
        <f t="shared" si="28"/>
        <v>5873.8727048769333</v>
      </c>
      <c r="H80" s="76">
        <f t="shared" si="28"/>
        <v>18844.965544805076</v>
      </c>
      <c r="P80" s="1">
        <f t="shared" si="20"/>
        <v>116.64058002832488</v>
      </c>
      <c r="R80" s="76">
        <f t="shared" si="47"/>
        <v>8.4485945134716207</v>
      </c>
      <c r="S80" s="76">
        <f t="shared" si="47"/>
        <v>10.807110408579177</v>
      </c>
      <c r="T80" s="76">
        <f t="shared" si="47"/>
        <v>97.38487510627408</v>
      </c>
      <c r="AC80" s="1">
        <f t="shared" si="32"/>
        <v>202.13036766728717</v>
      </c>
      <c r="AE80" s="76">
        <f t="shared" si="48"/>
        <v>15.299627844999119</v>
      </c>
      <c r="AF80" s="76">
        <f t="shared" si="48"/>
        <v>120.22156490181986</v>
      </c>
      <c r="AG80" s="76">
        <f t="shared" si="48"/>
        <v>36.609174920468206</v>
      </c>
      <c r="AH80" s="76">
        <f t="shared" si="48"/>
        <v>30</v>
      </c>
      <c r="AR80" s="1">
        <f t="shared" si="24"/>
        <v>78932.224179560362</v>
      </c>
      <c r="AT80" s="76">
        <f t="shared" si="25"/>
        <v>78932.224179560362</v>
      </c>
      <c r="BB80" s="1">
        <f t="shared" si="26"/>
        <v>238.86796283693127</v>
      </c>
      <c r="BD80" s="76">
        <f t="shared" si="29"/>
        <v>238.86796283693127</v>
      </c>
      <c r="BK80" s="1">
        <f t="shared" si="27"/>
        <v>311.95440981785498</v>
      </c>
      <c r="BM80" s="76">
        <f t="shared" si="30"/>
        <v>311.95440981785498</v>
      </c>
    </row>
    <row r="81" spans="1:65" x14ac:dyDescent="0.35">
      <c r="A81" s="75">
        <v>2029</v>
      </c>
      <c r="C81" s="1">
        <f t="shared" si="31"/>
        <v>51445.557864349888</v>
      </c>
      <c r="E81" s="76">
        <f t="shared" si="28"/>
        <v>3709.5322464676469</v>
      </c>
      <c r="F81" s="76">
        <f t="shared" si="28"/>
        <v>23017.187360237553</v>
      </c>
      <c r="G81" s="76">
        <f t="shared" si="28"/>
        <v>5873.8727048838573</v>
      </c>
      <c r="H81" s="76">
        <f t="shared" si="28"/>
        <v>18844.965552760834</v>
      </c>
      <c r="P81" s="1">
        <f t="shared" si="20"/>
        <v>117.10370846996345</v>
      </c>
      <c r="R81" s="76">
        <f t="shared" si="47"/>
        <v>8.4485945134716225</v>
      </c>
      <c r="S81" s="76">
        <f t="shared" si="47"/>
        <v>10.807110408579858</v>
      </c>
      <c r="T81" s="76">
        <f t="shared" si="47"/>
        <v>97.848003547911972</v>
      </c>
      <c r="AC81" s="1">
        <f t="shared" si="32"/>
        <v>202.26948363251338</v>
      </c>
      <c r="AE81" s="76">
        <f t="shared" si="48"/>
        <v>15.299627844999119</v>
      </c>
      <c r="AF81" s="76">
        <f t="shared" si="48"/>
        <v>120.36068086631776</v>
      </c>
      <c r="AG81" s="76">
        <f t="shared" si="48"/>
        <v>36.609174921196512</v>
      </c>
      <c r="AH81" s="76">
        <f t="shared" si="48"/>
        <v>30</v>
      </c>
      <c r="AR81" s="1">
        <f t="shared" si="24"/>
        <v>83639.098536533711</v>
      </c>
      <c r="AT81" s="76">
        <f t="shared" si="25"/>
        <v>83639.098536533711</v>
      </c>
      <c r="BB81" s="1">
        <f t="shared" si="26"/>
        <v>255.9865589620799</v>
      </c>
      <c r="BD81" s="76">
        <f t="shared" si="29"/>
        <v>255.9865589620799</v>
      </c>
      <c r="BK81" s="1">
        <f t="shared" si="27"/>
        <v>325.62106752635464</v>
      </c>
      <c r="BM81" s="76">
        <f t="shared" si="30"/>
        <v>325.62106752635464</v>
      </c>
    </row>
    <row r="82" spans="1:65" x14ac:dyDescent="0.35">
      <c r="A82" s="75">
        <v>2030</v>
      </c>
      <c r="C82" s="1">
        <f t="shared" si="31"/>
        <v>51447.955654531237</v>
      </c>
      <c r="E82" s="76">
        <f t="shared" si="28"/>
        <v>3709.6177001915053</v>
      </c>
      <c r="F82" s="76">
        <f t="shared" si="28"/>
        <v>23019.49969575979</v>
      </c>
      <c r="G82" s="76">
        <f t="shared" si="28"/>
        <v>5873.872704884795</v>
      </c>
      <c r="H82" s="76">
        <f t="shared" si="28"/>
        <v>18844.965553695147</v>
      </c>
      <c r="P82" s="1">
        <f t="shared" si="20"/>
        <v>117.43010807467236</v>
      </c>
      <c r="R82" s="76">
        <f t="shared" si="47"/>
        <v>8.4485945134716225</v>
      </c>
      <c r="S82" s="76">
        <f t="shared" si="47"/>
        <v>10.807110408580039</v>
      </c>
      <c r="T82" s="76">
        <f t="shared" si="47"/>
        <v>98.174403152620698</v>
      </c>
      <c r="AC82" s="1">
        <f t="shared" si="32"/>
        <v>202.37070258603319</v>
      </c>
      <c r="AE82" s="76">
        <f t="shared" si="48"/>
        <v>15.299627844999119</v>
      </c>
      <c r="AF82" s="76">
        <f t="shared" si="48"/>
        <v>120.46189981972199</v>
      </c>
      <c r="AG82" s="76">
        <f t="shared" si="48"/>
        <v>36.609174921312075</v>
      </c>
      <c r="AH82" s="76">
        <f t="shared" si="48"/>
        <v>30</v>
      </c>
      <c r="AR82" s="1">
        <f t="shared" si="24"/>
        <v>87846.284980800614</v>
      </c>
      <c r="AT82" s="76">
        <f t="shared" si="25"/>
        <v>87846.284980800614</v>
      </c>
      <c r="BB82" s="1">
        <f t="shared" si="26"/>
        <v>272.96935707133866</v>
      </c>
      <c r="BD82" s="76">
        <f t="shared" si="29"/>
        <v>272.96935707133866</v>
      </c>
      <c r="BK82" s="1">
        <f t="shared" si="27"/>
        <v>338.30250333375028</v>
      </c>
      <c r="BM82" s="76">
        <f t="shared" si="30"/>
        <v>338.30250333375028</v>
      </c>
    </row>
    <row r="83" spans="1:65" x14ac:dyDescent="0.35">
      <c r="A83" s="75">
        <v>2031</v>
      </c>
      <c r="C83" s="1">
        <f t="shared" si="31"/>
        <v>51449.408242931342</v>
      </c>
      <c r="E83" s="76">
        <f t="shared" si="28"/>
        <v>3709.6803875814876</v>
      </c>
      <c r="F83" s="76">
        <f t="shared" si="28"/>
        <v>23020.889596660058</v>
      </c>
      <c r="G83" s="76">
        <f t="shared" si="28"/>
        <v>5873.8727048849214</v>
      </c>
      <c r="H83" s="76">
        <f t="shared" si="28"/>
        <v>18844.965553804872</v>
      </c>
      <c r="P83" s="1">
        <f t="shared" si="20"/>
        <v>117.6595914982415</v>
      </c>
      <c r="R83" s="76">
        <f t="shared" si="47"/>
        <v>8.4485945134716225</v>
      </c>
      <c r="S83" s="76">
        <f t="shared" si="47"/>
        <v>10.807110408580087</v>
      </c>
      <c r="T83" s="76">
        <f t="shared" si="47"/>
        <v>98.403886576189791</v>
      </c>
      <c r="AC83" s="1">
        <f t="shared" si="32"/>
        <v>202.44430799655365</v>
      </c>
      <c r="AE83" s="76">
        <f t="shared" si="48"/>
        <v>15.299627844999119</v>
      </c>
      <c r="AF83" s="76">
        <f t="shared" si="48"/>
        <v>120.53550523022412</v>
      </c>
      <c r="AG83" s="76">
        <f t="shared" si="48"/>
        <v>36.609174921330407</v>
      </c>
      <c r="AH83" s="76">
        <f t="shared" si="48"/>
        <v>30</v>
      </c>
      <c r="AR83" s="1">
        <f t="shared" si="24"/>
        <v>91544.611882309415</v>
      </c>
      <c r="AT83" s="76">
        <f t="shared" si="25"/>
        <v>91544.611882309415</v>
      </c>
      <c r="BB83" s="1">
        <f t="shared" si="26"/>
        <v>289.65154639049547</v>
      </c>
      <c r="BD83" s="76">
        <f t="shared" si="29"/>
        <v>289.65154639049547</v>
      </c>
      <c r="BK83" s="1">
        <f t="shared" si="27"/>
        <v>349.96447331470551</v>
      </c>
      <c r="BM83" s="76">
        <f t="shared" si="30"/>
        <v>349.96447331470551</v>
      </c>
    </row>
    <row r="84" spans="1:65" x14ac:dyDescent="0.35">
      <c r="A84" s="75">
        <v>2032</v>
      </c>
      <c r="C84" s="1">
        <f t="shared" si="31"/>
        <v>51450.289618238734</v>
      </c>
      <c r="E84" s="76">
        <f t="shared" si="28"/>
        <v>3709.7263734891112</v>
      </c>
      <c r="F84" s="76">
        <f t="shared" si="28"/>
        <v>23021.724986046927</v>
      </c>
      <c r="G84" s="76">
        <f t="shared" si="28"/>
        <v>5873.8727048849387</v>
      </c>
      <c r="H84" s="76">
        <f t="shared" si="28"/>
        <v>18844.965553817758</v>
      </c>
      <c r="P84" s="1">
        <f t="shared" si="20"/>
        <v>117.82066236760924</v>
      </c>
      <c r="R84" s="76">
        <f t="shared" si="47"/>
        <v>8.4485945134716225</v>
      </c>
      <c r="S84" s="76">
        <f t="shared" si="47"/>
        <v>10.807110408580099</v>
      </c>
      <c r="T84" s="76">
        <f t="shared" si="47"/>
        <v>98.564957445557525</v>
      </c>
      <c r="AC84" s="1">
        <f t="shared" si="32"/>
        <v>202.49781187902647</v>
      </c>
      <c r="AE84" s="76">
        <f t="shared" si="48"/>
        <v>15.299627844999119</v>
      </c>
      <c r="AF84" s="76">
        <f t="shared" si="48"/>
        <v>120.58900911269403</v>
      </c>
      <c r="AG84" s="76">
        <f t="shared" si="48"/>
        <v>36.60917492133332</v>
      </c>
      <c r="AH84" s="76">
        <f t="shared" si="48"/>
        <v>30</v>
      </c>
      <c r="AR84" s="1">
        <f t="shared" si="24"/>
        <v>94748.247978546104</v>
      </c>
      <c r="AT84" s="76">
        <f t="shared" si="25"/>
        <v>94748.247978546104</v>
      </c>
      <c r="BB84" s="1">
        <f t="shared" si="26"/>
        <v>305.8799290330835</v>
      </c>
      <c r="BD84" s="76">
        <f t="shared" si="29"/>
        <v>305.8799290330835</v>
      </c>
      <c r="BK84" s="1">
        <f t="shared" si="27"/>
        <v>360.60064237860996</v>
      </c>
      <c r="BM84" s="76">
        <f t="shared" si="30"/>
        <v>360.60064237860996</v>
      </c>
    </row>
    <row r="85" spans="1:65" x14ac:dyDescent="0.35">
      <c r="A85" s="75">
        <v>2033</v>
      </c>
      <c r="C85" s="1">
        <f t="shared" si="31"/>
        <v>51450.825437178573</v>
      </c>
      <c r="E85" s="76">
        <f t="shared" si="28"/>
        <v>3709.7601073420442</v>
      </c>
      <c r="F85" s="76">
        <f t="shared" si="28"/>
        <v>23022.227071132322</v>
      </c>
      <c r="G85" s="76">
        <f t="shared" si="28"/>
        <v>5873.8727048849414</v>
      </c>
      <c r="H85" s="76">
        <f t="shared" si="28"/>
        <v>18844.965553819271</v>
      </c>
      <c r="P85" s="1">
        <f t="shared" si="20"/>
        <v>117.93358109060662</v>
      </c>
      <c r="R85" s="76">
        <f t="shared" si="47"/>
        <v>8.4485945134716225</v>
      </c>
      <c r="S85" s="76">
        <f t="shared" si="47"/>
        <v>10.807110408580103</v>
      </c>
      <c r="T85" s="76">
        <f t="shared" si="47"/>
        <v>98.677876168554903</v>
      </c>
      <c r="AC85" s="1">
        <f t="shared" si="32"/>
        <v>202.53669271337088</v>
      </c>
      <c r="AE85" s="76">
        <f t="shared" si="48"/>
        <v>15.299627844999119</v>
      </c>
      <c r="AF85" s="76">
        <f t="shared" si="48"/>
        <v>120.62788994703797</v>
      </c>
      <c r="AG85" s="76">
        <f t="shared" si="48"/>
        <v>36.609174921333782</v>
      </c>
      <c r="AH85" s="76">
        <f t="shared" si="48"/>
        <v>30</v>
      </c>
      <c r="AR85" s="1">
        <f t="shared" si="24"/>
        <v>97488.262174857708</v>
      </c>
      <c r="AT85" s="76">
        <f t="shared" si="25"/>
        <v>97488.262174857708</v>
      </c>
      <c r="BB85" s="1">
        <f t="shared" si="26"/>
        <v>321.51825016641237</v>
      </c>
      <c r="BD85" s="76">
        <f t="shared" si="29"/>
        <v>321.51825016641237</v>
      </c>
      <c r="BK85" s="1">
        <f t="shared" si="27"/>
        <v>370.22835180886898</v>
      </c>
      <c r="BM85" s="76">
        <f t="shared" si="30"/>
        <v>370.22835180886898</v>
      </c>
    </row>
    <row r="86" spans="1:65" x14ac:dyDescent="0.35">
      <c r="A86" s="75">
        <v>2034</v>
      </c>
      <c r="C86" s="1">
        <f t="shared" si="31"/>
        <v>51451.151938954121</v>
      </c>
      <c r="E86" s="76">
        <f t="shared" si="28"/>
        <v>3709.7848533213437</v>
      </c>
      <c r="F86" s="76">
        <f t="shared" si="28"/>
        <v>23022.528826928385</v>
      </c>
      <c r="G86" s="76">
        <f t="shared" si="28"/>
        <v>5873.8727048849414</v>
      </c>
      <c r="H86" s="76">
        <f t="shared" si="28"/>
        <v>18844.965553819446</v>
      </c>
      <c r="P86" s="1">
        <f t="shared" si="20"/>
        <v>118.01267674024092</v>
      </c>
      <c r="R86" s="76">
        <f t="shared" si="47"/>
        <v>8.4485945134716225</v>
      </c>
      <c r="S86" s="76">
        <f t="shared" si="47"/>
        <v>10.807110408580105</v>
      </c>
      <c r="T86" s="76">
        <f t="shared" si="47"/>
        <v>98.7569718181892</v>
      </c>
      <c r="AC86" s="1">
        <f t="shared" si="32"/>
        <v>202.56494117559669</v>
      </c>
      <c r="AE86" s="76">
        <f t="shared" si="48"/>
        <v>15.299627844999119</v>
      </c>
      <c r="AF86" s="76">
        <f t="shared" si="48"/>
        <v>120.65613840926372</v>
      </c>
      <c r="AG86" s="76">
        <f t="shared" si="48"/>
        <v>36.609174921333853</v>
      </c>
      <c r="AH86" s="76">
        <f t="shared" si="48"/>
        <v>30</v>
      </c>
      <c r="AR86" s="1">
        <f t="shared" si="24"/>
        <v>99806.350032451315</v>
      </c>
      <c r="AT86" s="76">
        <f t="shared" si="25"/>
        <v>99806.350032451315</v>
      </c>
      <c r="BB86" s="1">
        <f t="shared" si="26"/>
        <v>336.4512263265517</v>
      </c>
      <c r="BD86" s="76">
        <f t="shared" si="29"/>
        <v>336.4512263265517</v>
      </c>
      <c r="BK86" s="1">
        <f t="shared" si="27"/>
        <v>378.88390161147629</v>
      </c>
      <c r="BM86" s="76">
        <f t="shared" si="30"/>
        <v>378.88390161147629</v>
      </c>
    </row>
    <row r="87" spans="1:65" x14ac:dyDescent="0.35">
      <c r="A87" s="75">
        <v>2035</v>
      </c>
      <c r="C87" s="1">
        <f t="shared" si="31"/>
        <v>51451.351445971581</v>
      </c>
      <c r="E87" s="76">
        <f t="shared" si="28"/>
        <v>3709.803006033419</v>
      </c>
      <c r="F87" s="76">
        <f t="shared" si="28"/>
        <v>23022.710181233746</v>
      </c>
      <c r="G87" s="76">
        <f t="shared" si="28"/>
        <v>5873.8727048849414</v>
      </c>
      <c r="H87" s="76">
        <f t="shared" si="28"/>
        <v>18844.965553819467</v>
      </c>
      <c r="P87" s="1">
        <f t="shared" si="20"/>
        <v>118.06804812889084</v>
      </c>
      <c r="R87" s="76">
        <f t="shared" si="47"/>
        <v>8.4485945134716225</v>
      </c>
      <c r="S87" s="76">
        <f t="shared" si="47"/>
        <v>10.807110408580105</v>
      </c>
      <c r="T87" s="76">
        <f t="shared" si="47"/>
        <v>98.812343206839103</v>
      </c>
      <c r="AC87" s="1">
        <f t="shared" si="32"/>
        <v>202.58546167365353</v>
      </c>
      <c r="AE87" s="76">
        <f t="shared" si="48"/>
        <v>15.299627844999119</v>
      </c>
      <c r="AF87" s="76">
        <f t="shared" si="48"/>
        <v>120.67665890732053</v>
      </c>
      <c r="AG87" s="76">
        <f t="shared" si="48"/>
        <v>36.609174921333867</v>
      </c>
      <c r="AH87" s="76">
        <f t="shared" si="48"/>
        <v>30</v>
      </c>
      <c r="AR87" s="1">
        <f t="shared" si="24"/>
        <v>101749.47090363513</v>
      </c>
      <c r="AT87" s="76">
        <f t="shared" si="25"/>
        <v>101749.47090363513</v>
      </c>
      <c r="BB87" s="1">
        <f t="shared" si="26"/>
        <v>350.587070444267</v>
      </c>
      <c r="BD87" s="76">
        <f t="shared" si="29"/>
        <v>350.587070444267</v>
      </c>
      <c r="BK87" s="1">
        <f t="shared" si="27"/>
        <v>386.61780722250751</v>
      </c>
      <c r="BM87" s="76">
        <f t="shared" si="30"/>
        <v>386.61780722250751</v>
      </c>
    </row>
    <row r="88" spans="1:65" x14ac:dyDescent="0.35">
      <c r="A88" s="75">
        <v>2036</v>
      </c>
      <c r="C88" s="1">
        <f t="shared" si="31"/>
        <v>51451.473754538958</v>
      </c>
      <c r="E88" s="76">
        <f t="shared" si="28"/>
        <v>3709.8163221336404</v>
      </c>
      <c r="F88" s="76">
        <f t="shared" si="28"/>
        <v>23022.819173700904</v>
      </c>
      <c r="G88" s="76">
        <f t="shared" si="28"/>
        <v>5873.8727048849414</v>
      </c>
      <c r="H88" s="76">
        <f t="shared" ref="H88" si="49">H$12+((H$11-H$12)/(1+EXP(($A88-H$14)/H$13)))</f>
        <v>18844.965553819471</v>
      </c>
      <c r="P88" s="1">
        <f t="shared" ref="P88:P102" si="50">SUM(R88:T88)</f>
        <v>118.10679534707856</v>
      </c>
      <c r="R88" s="76">
        <f t="shared" ref="R88:T102" si="51">R$12+((R$11-R$12)/(1+EXP(($A88-R$14)/R$13)))</f>
        <v>8.4485945134716225</v>
      </c>
      <c r="S88" s="76">
        <f t="shared" si="51"/>
        <v>10.807110408580105</v>
      </c>
      <c r="T88" s="76">
        <f t="shared" si="51"/>
        <v>98.851090425026825</v>
      </c>
      <c r="AC88" s="1">
        <f t="shared" si="32"/>
        <v>202.6003667062688</v>
      </c>
      <c r="AE88" s="76">
        <f t="shared" ref="AE88:AH102" si="52">AE$12+((AE$11-AE$12)/(1+EXP(($A88-AE$14)/AE$13)))</f>
        <v>15.299627844999119</v>
      </c>
      <c r="AF88" s="76">
        <f t="shared" si="52"/>
        <v>120.69156393993582</v>
      </c>
      <c r="AG88" s="76">
        <f t="shared" si="52"/>
        <v>36.609174921333867</v>
      </c>
      <c r="AH88" s="76">
        <f t="shared" si="52"/>
        <v>30</v>
      </c>
      <c r="AR88" s="1">
        <f t="shared" ref="AR88:AR102" si="53">SUM(AT88:AT88)</f>
        <v>103365.71990822285</v>
      </c>
      <c r="AT88" s="76">
        <f t="shared" ref="AT88:AT102" si="54">AS$12+((AS$11-AS$12)/(1+EXP(($A88-AS$14)/AS$13)))</f>
        <v>103365.71990822285</v>
      </c>
      <c r="BB88" s="1">
        <f t="shared" ref="BB88:BB102" si="55">SUM(BD88:BD88)</f>
        <v>363.85848605106929</v>
      </c>
      <c r="BD88" s="76">
        <f t="shared" si="29"/>
        <v>363.85848605106929</v>
      </c>
      <c r="BK88" s="1">
        <f t="shared" ref="BK88:BK102" si="56">SUM(BM88:BM88)</f>
        <v>393.4903721775845</v>
      </c>
      <c r="BM88" s="76">
        <f t="shared" si="30"/>
        <v>393.4903721775845</v>
      </c>
    </row>
    <row r="89" spans="1:65" x14ac:dyDescent="0.35">
      <c r="A89" s="75">
        <v>2037</v>
      </c>
      <c r="C89" s="1">
        <f t="shared" si="31"/>
        <v>51451.549025932443</v>
      </c>
      <c r="E89" s="76">
        <f t="shared" ref="E89:H102" si="57">E$12+((E$11-E$12)/(1+EXP(($A89-E$14)/E$13)))</f>
        <v>3709.8260902676579</v>
      </c>
      <c r="F89" s="76">
        <f t="shared" si="57"/>
        <v>23022.88467696037</v>
      </c>
      <c r="G89" s="76">
        <f t="shared" si="57"/>
        <v>5873.8727048849414</v>
      </c>
      <c r="H89" s="76">
        <f t="shared" si="57"/>
        <v>18844.965553819471</v>
      </c>
      <c r="P89" s="1">
        <f t="shared" si="50"/>
        <v>118.13390171203017</v>
      </c>
      <c r="R89" s="76">
        <f t="shared" si="51"/>
        <v>8.4485945134716225</v>
      </c>
      <c r="S89" s="76">
        <f t="shared" si="51"/>
        <v>10.807110408580105</v>
      </c>
      <c r="T89" s="76">
        <f t="shared" si="51"/>
        <v>98.878196789978432</v>
      </c>
      <c r="AC89" s="1">
        <f t="shared" si="32"/>
        <v>202.61119208402241</v>
      </c>
      <c r="AE89" s="76">
        <f t="shared" si="52"/>
        <v>15.299627844999119</v>
      </c>
      <c r="AF89" s="76">
        <f t="shared" si="52"/>
        <v>120.70238931768942</v>
      </c>
      <c r="AG89" s="76">
        <f t="shared" si="52"/>
        <v>36.609174921333867</v>
      </c>
      <c r="AH89" s="76">
        <f t="shared" si="52"/>
        <v>30</v>
      </c>
      <c r="AR89" s="1">
        <f t="shared" si="53"/>
        <v>104701.45059409038</v>
      </c>
      <c r="AT89" s="76">
        <f t="shared" si="54"/>
        <v>104701.45059409038</v>
      </c>
      <c r="BB89" s="1">
        <f t="shared" si="55"/>
        <v>376.22225693741211</v>
      </c>
      <c r="BD89" s="76">
        <f t="shared" ref="BD89:BD102" si="58">BD$12+((BD$11-BD$12)/(1+EXP(($A89-BD$14)/BD$13)))</f>
        <v>376.22225693741211</v>
      </c>
      <c r="BK89" s="1">
        <f t="shared" si="56"/>
        <v>399.56779574773066</v>
      </c>
      <c r="BM89" s="76">
        <f t="shared" ref="BM89:BM102" si="59">BM$12+((BM$11-BM$12)/(1+EXP(($A89-BM$14)/BM$13)))</f>
        <v>399.56779574773066</v>
      </c>
    </row>
    <row r="90" spans="1:65" x14ac:dyDescent="0.35">
      <c r="A90" s="75">
        <v>2038</v>
      </c>
      <c r="C90" s="1">
        <f t="shared" si="31"/>
        <v>51451.595558025714</v>
      </c>
      <c r="E90" s="76">
        <f t="shared" si="57"/>
        <v>3709.8332557502249</v>
      </c>
      <c r="F90" s="76">
        <f t="shared" si="57"/>
        <v>23022.924043571078</v>
      </c>
      <c r="G90" s="76">
        <f t="shared" si="57"/>
        <v>5873.8727048849414</v>
      </c>
      <c r="H90" s="76">
        <f t="shared" si="57"/>
        <v>18844.965553819471</v>
      </c>
      <c r="P90" s="1">
        <f t="shared" si="50"/>
        <v>118.1528606948028</v>
      </c>
      <c r="R90" s="76">
        <f t="shared" si="51"/>
        <v>8.4485945134716225</v>
      </c>
      <c r="S90" s="76">
        <f t="shared" si="51"/>
        <v>10.807110408580105</v>
      </c>
      <c r="T90" s="76">
        <f t="shared" si="51"/>
        <v>98.897155772751063</v>
      </c>
      <c r="AC90" s="1">
        <f t="shared" si="32"/>
        <v>202.61905398987579</v>
      </c>
      <c r="AE90" s="76">
        <f t="shared" si="52"/>
        <v>15.299627844999119</v>
      </c>
      <c r="AF90" s="76">
        <f t="shared" si="52"/>
        <v>120.7102512235428</v>
      </c>
      <c r="AG90" s="76">
        <f t="shared" si="52"/>
        <v>36.609174921333867</v>
      </c>
      <c r="AH90" s="76">
        <f t="shared" si="52"/>
        <v>30</v>
      </c>
      <c r="AR90" s="1">
        <f t="shared" si="53"/>
        <v>105799.48517440638</v>
      </c>
      <c r="AT90" s="76">
        <f t="shared" si="54"/>
        <v>105799.48517440638</v>
      </c>
      <c r="BB90" s="1">
        <f t="shared" si="55"/>
        <v>387.65767202821172</v>
      </c>
      <c r="BD90" s="76">
        <f t="shared" si="58"/>
        <v>387.65767202821172</v>
      </c>
      <c r="BK90" s="1">
        <f t="shared" si="56"/>
        <v>404.91892571696604</v>
      </c>
      <c r="BM90" s="76">
        <f t="shared" si="59"/>
        <v>404.91892571696604</v>
      </c>
    </row>
    <row r="91" spans="1:65" x14ac:dyDescent="0.35">
      <c r="A91" s="75">
        <v>2039</v>
      </c>
      <c r="C91" s="1">
        <f t="shared" si="31"/>
        <v>51451.624473089098</v>
      </c>
      <c r="E91" s="76">
        <f t="shared" si="57"/>
        <v>3709.8385120333469</v>
      </c>
      <c r="F91" s="76">
        <f t="shared" si="57"/>
        <v>23022.947702351339</v>
      </c>
      <c r="G91" s="76">
        <f t="shared" si="57"/>
        <v>5873.8727048849414</v>
      </c>
      <c r="H91" s="76">
        <f t="shared" si="57"/>
        <v>18844.965553819471</v>
      </c>
      <c r="P91" s="1">
        <f t="shared" si="50"/>
        <v>118.16611930275178</v>
      </c>
      <c r="R91" s="76">
        <f t="shared" si="51"/>
        <v>8.4485945134716225</v>
      </c>
      <c r="S91" s="76">
        <f t="shared" si="51"/>
        <v>10.807110408580105</v>
      </c>
      <c r="T91" s="76">
        <f t="shared" si="51"/>
        <v>98.910414380700061</v>
      </c>
      <c r="AC91" s="1">
        <f t="shared" si="32"/>
        <v>202.62476343898922</v>
      </c>
      <c r="AE91" s="76">
        <f t="shared" si="52"/>
        <v>15.299627844999119</v>
      </c>
      <c r="AF91" s="76">
        <f t="shared" si="52"/>
        <v>120.71596067265622</v>
      </c>
      <c r="AG91" s="76">
        <f t="shared" si="52"/>
        <v>36.609174921333867</v>
      </c>
      <c r="AH91" s="76">
        <f t="shared" si="52"/>
        <v>30</v>
      </c>
      <c r="AR91" s="1">
        <f t="shared" si="53"/>
        <v>106698.17620781272</v>
      </c>
      <c r="AT91" s="76">
        <f t="shared" si="54"/>
        <v>106698.17620781272</v>
      </c>
      <c r="BB91" s="1">
        <f t="shared" si="55"/>
        <v>398.16408934646398</v>
      </c>
      <c r="BD91" s="76">
        <f t="shared" si="58"/>
        <v>398.16408934646398</v>
      </c>
      <c r="BK91" s="1">
        <f t="shared" si="56"/>
        <v>409.61268099741932</v>
      </c>
      <c r="BM91" s="76">
        <f t="shared" si="59"/>
        <v>409.61268099741932</v>
      </c>
    </row>
    <row r="92" spans="1:65" x14ac:dyDescent="0.35">
      <c r="A92" s="75">
        <v>2040</v>
      </c>
      <c r="C92" s="1">
        <f t="shared" si="31"/>
        <v>51451.64254744316</v>
      </c>
      <c r="E92" s="76">
        <f t="shared" si="57"/>
        <v>3709.8423678082163</v>
      </c>
      <c r="F92" s="76">
        <f t="shared" si="57"/>
        <v>23022.961920930535</v>
      </c>
      <c r="G92" s="76">
        <f t="shared" si="57"/>
        <v>5873.8727048849414</v>
      </c>
      <c r="H92" s="76">
        <f t="shared" si="57"/>
        <v>18844.965553819471</v>
      </c>
      <c r="P92" s="1">
        <f t="shared" si="50"/>
        <v>118.17539055224034</v>
      </c>
      <c r="R92" s="76">
        <f t="shared" si="51"/>
        <v>8.4485945134716225</v>
      </c>
      <c r="S92" s="76">
        <f t="shared" si="51"/>
        <v>10.807110408580105</v>
      </c>
      <c r="T92" s="76">
        <f t="shared" si="51"/>
        <v>98.919685630188624</v>
      </c>
      <c r="AC92" s="1">
        <f t="shared" si="32"/>
        <v>202.62890960993383</v>
      </c>
      <c r="AE92" s="76">
        <f t="shared" si="52"/>
        <v>15.299627844999119</v>
      </c>
      <c r="AF92" s="76">
        <f t="shared" si="52"/>
        <v>120.72010684360083</v>
      </c>
      <c r="AG92" s="76">
        <f t="shared" si="52"/>
        <v>36.609174921333867</v>
      </c>
      <c r="AH92" s="76">
        <f t="shared" si="52"/>
        <v>30</v>
      </c>
      <c r="AR92" s="1">
        <f t="shared" si="53"/>
        <v>107431.07986526095</v>
      </c>
      <c r="AT92" s="76">
        <f t="shared" si="54"/>
        <v>107431.07986526095</v>
      </c>
      <c r="BB92" s="1">
        <f t="shared" si="55"/>
        <v>407.75795914986526</v>
      </c>
      <c r="BD92" s="76">
        <f t="shared" si="58"/>
        <v>407.75795914986526</v>
      </c>
      <c r="BK92" s="1">
        <f t="shared" si="56"/>
        <v>413.71610908360447</v>
      </c>
      <c r="BM92" s="76">
        <f t="shared" si="59"/>
        <v>413.71610908360447</v>
      </c>
    </row>
    <row r="93" spans="1:65" x14ac:dyDescent="0.35">
      <c r="A93" s="75">
        <v>2041</v>
      </c>
      <c r="C93" s="1">
        <f t="shared" si="31"/>
        <v>51451.653921017285</v>
      </c>
      <c r="E93" s="76">
        <f t="shared" si="57"/>
        <v>3709.8451962308432</v>
      </c>
      <c r="F93" s="76">
        <f t="shared" si="57"/>
        <v>23022.970466082032</v>
      </c>
      <c r="G93" s="76">
        <f t="shared" si="57"/>
        <v>5873.8727048849414</v>
      </c>
      <c r="H93" s="76">
        <f t="shared" si="57"/>
        <v>18844.965553819471</v>
      </c>
      <c r="P93" s="1">
        <f t="shared" si="50"/>
        <v>118.18187314661006</v>
      </c>
      <c r="R93" s="76">
        <f t="shared" si="51"/>
        <v>8.4485945134716225</v>
      </c>
      <c r="S93" s="76">
        <f t="shared" si="51"/>
        <v>10.807110408580105</v>
      </c>
      <c r="T93" s="76">
        <f t="shared" si="51"/>
        <v>98.926168224558339</v>
      </c>
      <c r="AC93" s="1">
        <f t="shared" si="32"/>
        <v>202.63192046944565</v>
      </c>
      <c r="AE93" s="76">
        <f t="shared" si="52"/>
        <v>15.299627844999119</v>
      </c>
      <c r="AF93" s="76">
        <f t="shared" si="52"/>
        <v>120.72311770311265</v>
      </c>
      <c r="AG93" s="76">
        <f t="shared" si="52"/>
        <v>36.609174921333867</v>
      </c>
      <c r="AH93" s="76">
        <f t="shared" si="52"/>
        <v>30</v>
      </c>
      <c r="AR93" s="1">
        <f t="shared" si="53"/>
        <v>108027.03345013384</v>
      </c>
      <c r="AT93" s="76">
        <f t="shared" si="54"/>
        <v>108027.03345013384</v>
      </c>
      <c r="BB93" s="1">
        <f t="shared" si="55"/>
        <v>416.4696037928486</v>
      </c>
      <c r="BD93" s="76">
        <f t="shared" si="58"/>
        <v>416.4696037928486</v>
      </c>
      <c r="BK93" s="1">
        <f t="shared" si="56"/>
        <v>417.29300718863323</v>
      </c>
      <c r="BM93" s="76">
        <f t="shared" si="59"/>
        <v>417.29300718863323</v>
      </c>
    </row>
    <row r="94" spans="1:65" x14ac:dyDescent="0.35">
      <c r="A94" s="75">
        <v>2042</v>
      </c>
      <c r="C94" s="1">
        <f t="shared" si="31"/>
        <v>51451.661131324683</v>
      </c>
      <c r="E94" s="76">
        <f t="shared" si="57"/>
        <v>3709.8472710331816</v>
      </c>
      <c r="F94" s="76">
        <f t="shared" si="57"/>
        <v>23022.975601587088</v>
      </c>
      <c r="G94" s="76">
        <f t="shared" si="57"/>
        <v>5873.8727048849414</v>
      </c>
      <c r="H94" s="76">
        <f t="shared" si="57"/>
        <v>18844.965553819471</v>
      </c>
      <c r="P94" s="1">
        <f t="shared" si="50"/>
        <v>118.18640565502213</v>
      </c>
      <c r="R94" s="76">
        <f t="shared" si="51"/>
        <v>8.4485945134716225</v>
      </c>
      <c r="S94" s="76">
        <f t="shared" si="51"/>
        <v>10.807110408580105</v>
      </c>
      <c r="T94" s="76">
        <f t="shared" si="51"/>
        <v>98.930700732970408</v>
      </c>
      <c r="AC94" s="1">
        <f t="shared" si="32"/>
        <v>202.63410685489487</v>
      </c>
      <c r="AE94" s="76">
        <f t="shared" si="52"/>
        <v>15.299627844999119</v>
      </c>
      <c r="AF94" s="76">
        <f t="shared" si="52"/>
        <v>120.72530408856187</v>
      </c>
      <c r="AG94" s="76">
        <f t="shared" si="52"/>
        <v>36.609174921333867</v>
      </c>
      <c r="AH94" s="76">
        <f t="shared" si="52"/>
        <v>30</v>
      </c>
      <c r="AR94" s="1">
        <f t="shared" si="53"/>
        <v>108510.47531318673</v>
      </c>
      <c r="AT94" s="76">
        <f t="shared" si="54"/>
        <v>108510.47531318673</v>
      </c>
      <c r="BB94" s="1">
        <f t="shared" si="55"/>
        <v>424.3400035227487</v>
      </c>
      <c r="BD94" s="76">
        <f t="shared" si="58"/>
        <v>424.3400035227487</v>
      </c>
      <c r="BK94" s="1">
        <f t="shared" si="56"/>
        <v>420.40301865990199</v>
      </c>
      <c r="BM94" s="76">
        <f t="shared" si="59"/>
        <v>420.40301865990199</v>
      </c>
    </row>
    <row r="95" spans="1:65" x14ac:dyDescent="0.35">
      <c r="A95" s="75">
        <v>2043</v>
      </c>
      <c r="C95" s="1">
        <f t="shared" si="31"/>
        <v>51451.665739663957</v>
      </c>
      <c r="E95" s="76">
        <f t="shared" si="57"/>
        <v>3709.8487930133788</v>
      </c>
      <c r="F95" s="76">
        <f t="shared" si="57"/>
        <v>23022.978687946168</v>
      </c>
      <c r="G95" s="76">
        <f t="shared" si="57"/>
        <v>5873.8727048849414</v>
      </c>
      <c r="H95" s="76">
        <f t="shared" si="57"/>
        <v>18844.965553819471</v>
      </c>
      <c r="P95" s="1">
        <f t="shared" si="50"/>
        <v>118.1895745937411</v>
      </c>
      <c r="R95" s="76">
        <f t="shared" si="51"/>
        <v>8.4485945134716225</v>
      </c>
      <c r="S95" s="76">
        <f t="shared" si="51"/>
        <v>10.807110408580105</v>
      </c>
      <c r="T95" s="76">
        <f t="shared" si="51"/>
        <v>98.933869671689365</v>
      </c>
      <c r="AC95" s="1">
        <f t="shared" si="32"/>
        <v>202.63569451614464</v>
      </c>
      <c r="AE95" s="76">
        <f t="shared" si="52"/>
        <v>15.299627844999119</v>
      </c>
      <c r="AF95" s="76">
        <f t="shared" si="52"/>
        <v>120.72689174981164</v>
      </c>
      <c r="AG95" s="76">
        <f t="shared" si="52"/>
        <v>36.609174921333867</v>
      </c>
      <c r="AH95" s="76">
        <f t="shared" si="52"/>
        <v>30</v>
      </c>
      <c r="AR95" s="1">
        <f t="shared" si="53"/>
        <v>108901.89017924707</v>
      </c>
      <c r="AT95" s="76">
        <f t="shared" si="54"/>
        <v>108901.89017924707</v>
      </c>
      <c r="BB95" s="1">
        <f t="shared" si="55"/>
        <v>431.41777647020933</v>
      </c>
      <c r="BD95" s="76">
        <f t="shared" si="58"/>
        <v>431.41777647020933</v>
      </c>
      <c r="BK95" s="1">
        <f t="shared" si="56"/>
        <v>423.10111268033558</v>
      </c>
      <c r="BM95" s="76">
        <f t="shared" si="59"/>
        <v>423.10111268033558</v>
      </c>
    </row>
    <row r="96" spans="1:65" x14ac:dyDescent="0.35">
      <c r="A96" s="75">
        <v>2044</v>
      </c>
      <c r="C96" s="1">
        <f t="shared" si="31"/>
        <v>51451.66871097259</v>
      </c>
      <c r="E96" s="76">
        <f t="shared" si="57"/>
        <v>3709.8499094682234</v>
      </c>
      <c r="F96" s="76">
        <f t="shared" si="57"/>
        <v>23022.980542799956</v>
      </c>
      <c r="G96" s="76">
        <f t="shared" si="57"/>
        <v>5873.8727048849414</v>
      </c>
      <c r="H96" s="76">
        <f t="shared" si="57"/>
        <v>18844.965553819471</v>
      </c>
      <c r="P96" s="1">
        <f t="shared" si="50"/>
        <v>118.19179013014718</v>
      </c>
      <c r="R96" s="76">
        <f t="shared" si="51"/>
        <v>8.4485945134716225</v>
      </c>
      <c r="S96" s="76">
        <f t="shared" si="51"/>
        <v>10.807110408580105</v>
      </c>
      <c r="T96" s="76">
        <f t="shared" si="51"/>
        <v>98.936085208095449</v>
      </c>
      <c r="AC96" s="1">
        <f t="shared" si="32"/>
        <v>202.63684739916681</v>
      </c>
      <c r="AE96" s="76">
        <f t="shared" si="52"/>
        <v>15.299627844999119</v>
      </c>
      <c r="AF96" s="76">
        <f t="shared" si="52"/>
        <v>120.72804463283383</v>
      </c>
      <c r="AG96" s="76">
        <f t="shared" si="52"/>
        <v>36.609174921333867</v>
      </c>
      <c r="AH96" s="76">
        <f t="shared" si="52"/>
        <v>30</v>
      </c>
      <c r="AR96" s="1">
        <f t="shared" si="53"/>
        <v>109218.30087810771</v>
      </c>
      <c r="AT96" s="76">
        <f t="shared" si="54"/>
        <v>109218.30087810771</v>
      </c>
      <c r="BB96" s="1">
        <f t="shared" si="55"/>
        <v>437.75647858608534</v>
      </c>
      <c r="BD96" s="76">
        <f t="shared" si="58"/>
        <v>437.75647858608534</v>
      </c>
      <c r="BK96" s="1">
        <f t="shared" si="56"/>
        <v>425.43736049071236</v>
      </c>
      <c r="BM96" s="76">
        <f t="shared" si="59"/>
        <v>425.43736049071236</v>
      </c>
    </row>
    <row r="97" spans="1:65" x14ac:dyDescent="0.35">
      <c r="A97" s="75">
        <v>2045</v>
      </c>
      <c r="C97" s="1">
        <f t="shared" si="31"/>
        <v>51451.670644690661</v>
      </c>
      <c r="E97" s="76">
        <f t="shared" si="57"/>
        <v>3709.8507284481198</v>
      </c>
      <c r="F97" s="76">
        <f t="shared" si="57"/>
        <v>23022.98165753813</v>
      </c>
      <c r="G97" s="76">
        <f t="shared" si="57"/>
        <v>5873.8727048849414</v>
      </c>
      <c r="H97" s="76">
        <f t="shared" si="57"/>
        <v>18844.965553819471</v>
      </c>
      <c r="P97" s="1">
        <f t="shared" si="50"/>
        <v>118.19333907811432</v>
      </c>
      <c r="R97" s="76">
        <f t="shared" si="51"/>
        <v>8.4485945134716225</v>
      </c>
      <c r="S97" s="76">
        <f t="shared" si="51"/>
        <v>10.807110408580105</v>
      </c>
      <c r="T97" s="76">
        <f t="shared" si="51"/>
        <v>98.937634156062586</v>
      </c>
      <c r="AC97" s="1">
        <f t="shared" si="32"/>
        <v>202.63768456200634</v>
      </c>
      <c r="AE97" s="76">
        <f t="shared" si="52"/>
        <v>15.299627844999119</v>
      </c>
      <c r="AF97" s="76">
        <f t="shared" si="52"/>
        <v>120.72888179567336</v>
      </c>
      <c r="AG97" s="76">
        <f t="shared" si="52"/>
        <v>36.609174921333867</v>
      </c>
      <c r="AH97" s="76">
        <f t="shared" si="52"/>
        <v>30</v>
      </c>
      <c r="AR97" s="1">
        <f t="shared" si="53"/>
        <v>109473.75673104425</v>
      </c>
      <c r="AT97" s="76">
        <f t="shared" si="54"/>
        <v>109473.75673104425</v>
      </c>
      <c r="BB97" s="1">
        <f t="shared" si="55"/>
        <v>443.41229293725684</v>
      </c>
      <c r="BD97" s="76">
        <f t="shared" si="58"/>
        <v>443.41229293725684</v>
      </c>
      <c r="BK97" s="1">
        <f t="shared" si="56"/>
        <v>427.45693151899428</v>
      </c>
      <c r="BM97" s="76">
        <f t="shared" si="59"/>
        <v>427.45693151899428</v>
      </c>
    </row>
    <row r="98" spans="1:65" x14ac:dyDescent="0.35">
      <c r="A98" s="75">
        <v>2046</v>
      </c>
      <c r="C98" s="1">
        <f t="shared" si="31"/>
        <v>51451.67191539675</v>
      </c>
      <c r="E98" s="76">
        <f t="shared" si="57"/>
        <v>3709.8513292139996</v>
      </c>
      <c r="F98" s="76">
        <f t="shared" si="57"/>
        <v>23022.982327478338</v>
      </c>
      <c r="G98" s="76">
        <f t="shared" si="57"/>
        <v>5873.8727048849414</v>
      </c>
      <c r="H98" s="76">
        <f t="shared" si="57"/>
        <v>18844.965553819471</v>
      </c>
      <c r="P98" s="1">
        <f t="shared" si="50"/>
        <v>118.19442198170844</v>
      </c>
      <c r="R98" s="76">
        <f t="shared" si="51"/>
        <v>8.4485945134716225</v>
      </c>
      <c r="S98" s="76">
        <f t="shared" si="51"/>
        <v>10.807110408580105</v>
      </c>
      <c r="T98" s="76">
        <f t="shared" si="51"/>
        <v>98.938717059656724</v>
      </c>
      <c r="AC98" s="1">
        <f t="shared" si="32"/>
        <v>202.63829246275833</v>
      </c>
      <c r="AE98" s="76">
        <f t="shared" si="52"/>
        <v>15.299627844999119</v>
      </c>
      <c r="AF98" s="76">
        <f t="shared" si="52"/>
        <v>120.72948969642533</v>
      </c>
      <c r="AG98" s="76">
        <f t="shared" si="52"/>
        <v>36.609174921333867</v>
      </c>
      <c r="AH98" s="76">
        <f t="shared" si="52"/>
        <v>30</v>
      </c>
      <c r="AR98" s="1">
        <f t="shared" si="53"/>
        <v>109679.78990133751</v>
      </c>
      <c r="AT98" s="76">
        <f t="shared" si="54"/>
        <v>109679.78990133751</v>
      </c>
      <c r="BB98" s="1">
        <f t="shared" si="55"/>
        <v>448.4421319117306</v>
      </c>
      <c r="BD98" s="76">
        <f t="shared" si="58"/>
        <v>448.4421319117306</v>
      </c>
      <c r="BK98" s="1">
        <f t="shared" si="56"/>
        <v>429.20024502880455</v>
      </c>
      <c r="BM98" s="76">
        <f t="shared" si="59"/>
        <v>429.20024502880455</v>
      </c>
    </row>
    <row r="99" spans="1:65" x14ac:dyDescent="0.35">
      <c r="A99" s="75">
        <v>2047</v>
      </c>
      <c r="C99" s="1">
        <f t="shared" si="31"/>
        <v>51451.67275871442</v>
      </c>
      <c r="E99" s="76">
        <f t="shared" si="57"/>
        <v>3709.8517699080962</v>
      </c>
      <c r="F99" s="76">
        <f t="shared" si="57"/>
        <v>23022.982730101914</v>
      </c>
      <c r="G99" s="76">
        <f t="shared" si="57"/>
        <v>5873.8727048849414</v>
      </c>
      <c r="H99" s="76">
        <f t="shared" si="57"/>
        <v>18844.965553819471</v>
      </c>
      <c r="P99" s="1">
        <f t="shared" si="50"/>
        <v>118.19517905737075</v>
      </c>
      <c r="R99" s="76">
        <f t="shared" si="51"/>
        <v>8.4485945134716225</v>
      </c>
      <c r="S99" s="76">
        <f t="shared" si="51"/>
        <v>10.807110408580105</v>
      </c>
      <c r="T99" s="76">
        <f t="shared" si="51"/>
        <v>98.939474135319031</v>
      </c>
      <c r="AC99" s="1">
        <f t="shared" si="32"/>
        <v>202.63873388477978</v>
      </c>
      <c r="AE99" s="76">
        <f t="shared" si="52"/>
        <v>15.299627844999119</v>
      </c>
      <c r="AF99" s="76">
        <f t="shared" si="52"/>
        <v>120.72993111844679</v>
      </c>
      <c r="AG99" s="76">
        <f t="shared" si="52"/>
        <v>36.609174921333867</v>
      </c>
      <c r="AH99" s="76">
        <f t="shared" si="52"/>
        <v>30</v>
      </c>
      <c r="AR99" s="1">
        <f t="shared" si="53"/>
        <v>109845.8253321786</v>
      </c>
      <c r="AT99" s="76">
        <f t="shared" si="54"/>
        <v>109845.8253321786</v>
      </c>
      <c r="BB99" s="1">
        <f t="shared" si="55"/>
        <v>452.90214195915189</v>
      </c>
      <c r="BD99" s="76">
        <f t="shared" si="58"/>
        <v>452.90214195915189</v>
      </c>
      <c r="BK99" s="1">
        <f t="shared" si="56"/>
        <v>430.70322531422158</v>
      </c>
      <c r="BM99" s="76">
        <f t="shared" si="59"/>
        <v>430.70322531422158</v>
      </c>
    </row>
    <row r="100" spans="1:65" x14ac:dyDescent="0.35">
      <c r="A100" s="75">
        <v>2048</v>
      </c>
      <c r="C100" s="1">
        <f t="shared" ref="C100:C102" si="60">SUM(E100:H100)</f>
        <v>51451.673323957686</v>
      </c>
      <c r="E100" s="76">
        <f t="shared" si="57"/>
        <v>3709.8520931809035</v>
      </c>
      <c r="F100" s="76">
        <f t="shared" si="57"/>
        <v>23022.982972072372</v>
      </c>
      <c r="G100" s="76">
        <f t="shared" si="57"/>
        <v>5873.8727048849414</v>
      </c>
      <c r="H100" s="76">
        <f t="shared" si="57"/>
        <v>18844.965553819471</v>
      </c>
      <c r="P100" s="1">
        <f t="shared" si="50"/>
        <v>118.19570833842064</v>
      </c>
      <c r="R100" s="76">
        <f t="shared" si="51"/>
        <v>8.4485945134716225</v>
      </c>
      <c r="S100" s="76">
        <f t="shared" si="51"/>
        <v>10.807110408580105</v>
      </c>
      <c r="T100" s="76">
        <f t="shared" si="51"/>
        <v>98.94000341636891</v>
      </c>
      <c r="AC100" s="1">
        <f t="shared" ref="AC100:AC102" si="61">SUM(AE100:AH100)</f>
        <v>202.63905441890739</v>
      </c>
      <c r="AE100" s="76">
        <f t="shared" si="52"/>
        <v>15.299627844999119</v>
      </c>
      <c r="AF100" s="76">
        <f t="shared" si="52"/>
        <v>120.7302516525744</v>
      </c>
      <c r="AG100" s="76">
        <f t="shared" si="52"/>
        <v>36.609174921333867</v>
      </c>
      <c r="AH100" s="76">
        <f t="shared" si="52"/>
        <v>30</v>
      </c>
      <c r="AR100" s="1">
        <f t="shared" si="53"/>
        <v>109979.53910798537</v>
      </c>
      <c r="AT100" s="76">
        <f t="shared" si="54"/>
        <v>109979.53910798537</v>
      </c>
      <c r="BB100" s="1">
        <f t="shared" si="55"/>
        <v>456.84657796473505</v>
      </c>
      <c r="BD100" s="76">
        <f t="shared" si="58"/>
        <v>456.84657796473505</v>
      </c>
      <c r="BK100" s="1">
        <f t="shared" si="56"/>
        <v>431.99761995160509</v>
      </c>
      <c r="BM100" s="76">
        <f t="shared" si="59"/>
        <v>431.99761995160509</v>
      </c>
    </row>
    <row r="101" spans="1:65" x14ac:dyDescent="0.35">
      <c r="A101" s="75">
        <v>2049</v>
      </c>
      <c r="C101" s="1">
        <f t="shared" si="60"/>
        <v>51451.673706516107</v>
      </c>
      <c r="E101" s="76">
        <f t="shared" si="57"/>
        <v>3709.8523303188699</v>
      </c>
      <c r="F101" s="76">
        <f t="shared" si="57"/>
        <v>23022.983117492826</v>
      </c>
      <c r="G101" s="76">
        <f t="shared" si="57"/>
        <v>5873.8727048849414</v>
      </c>
      <c r="H101" s="76">
        <f t="shared" si="57"/>
        <v>18844.965553819471</v>
      </c>
      <c r="P101" s="1">
        <f t="shared" si="50"/>
        <v>118.19607836396469</v>
      </c>
      <c r="R101" s="76">
        <f t="shared" si="51"/>
        <v>8.4485945134716225</v>
      </c>
      <c r="S101" s="76">
        <f t="shared" si="51"/>
        <v>10.807110408580105</v>
      </c>
      <c r="T101" s="76">
        <f t="shared" si="51"/>
        <v>98.940373441912968</v>
      </c>
      <c r="AC101" s="1">
        <f t="shared" si="61"/>
        <v>202.63928717111366</v>
      </c>
      <c r="AE101" s="76">
        <f t="shared" si="52"/>
        <v>15.299627844999119</v>
      </c>
      <c r="AF101" s="76">
        <f t="shared" si="52"/>
        <v>120.73048440478067</v>
      </c>
      <c r="AG101" s="76">
        <f t="shared" si="52"/>
        <v>36.609174921333867</v>
      </c>
      <c r="AH101" s="76">
        <f t="shared" si="52"/>
        <v>30</v>
      </c>
      <c r="AR101" s="1">
        <f t="shared" si="53"/>
        <v>110087.1656483695</v>
      </c>
      <c r="AT101" s="76">
        <f t="shared" si="54"/>
        <v>110087.1656483695</v>
      </c>
      <c r="BB101" s="1">
        <f t="shared" si="55"/>
        <v>460.32700152417351</v>
      </c>
      <c r="BD101" s="76">
        <f t="shared" si="58"/>
        <v>460.32700152417351</v>
      </c>
      <c r="BK101" s="1">
        <f t="shared" si="56"/>
        <v>433.1113506092932</v>
      </c>
      <c r="BM101" s="76">
        <f t="shared" si="59"/>
        <v>433.1113506092932</v>
      </c>
    </row>
    <row r="102" spans="1:65" x14ac:dyDescent="0.35">
      <c r="A102" s="75">
        <v>2050</v>
      </c>
      <c r="C102" s="1">
        <f t="shared" si="60"/>
        <v>51451.673967864946</v>
      </c>
      <c r="E102" s="76">
        <f t="shared" si="57"/>
        <v>3709.8525042722981</v>
      </c>
      <c r="F102" s="76">
        <f t="shared" si="57"/>
        <v>23022.983204888234</v>
      </c>
      <c r="G102" s="76">
        <f t="shared" si="57"/>
        <v>5873.8727048849414</v>
      </c>
      <c r="H102" s="76">
        <f t="shared" si="57"/>
        <v>18844.965553819471</v>
      </c>
      <c r="P102" s="1">
        <f t="shared" si="50"/>
        <v>118.1963370517239</v>
      </c>
      <c r="R102" s="76">
        <f t="shared" si="51"/>
        <v>8.4485945134716225</v>
      </c>
      <c r="S102" s="76">
        <f t="shared" si="51"/>
        <v>10.807110408580105</v>
      </c>
      <c r="T102" s="76">
        <f t="shared" si="51"/>
        <v>98.940632129672181</v>
      </c>
      <c r="AC102" s="1">
        <f t="shared" si="61"/>
        <v>202.63945618126533</v>
      </c>
      <c r="AE102" s="76">
        <f t="shared" si="52"/>
        <v>15.299627844999119</v>
      </c>
      <c r="AF102" s="76">
        <f t="shared" si="52"/>
        <v>120.73065341493235</v>
      </c>
      <c r="AG102" s="76">
        <f t="shared" si="52"/>
        <v>36.609174921333867</v>
      </c>
      <c r="AH102" s="76">
        <f t="shared" si="52"/>
        <v>30</v>
      </c>
      <c r="AR102" s="1">
        <f t="shared" si="53"/>
        <v>110173.75724329134</v>
      </c>
      <c r="AT102" s="76">
        <f t="shared" si="54"/>
        <v>110173.75724329134</v>
      </c>
      <c r="BB102" s="1">
        <f t="shared" si="55"/>
        <v>463.39175208322865</v>
      </c>
      <c r="BD102" s="76">
        <f t="shared" si="58"/>
        <v>463.39175208322865</v>
      </c>
      <c r="BK102" s="1">
        <f t="shared" si="56"/>
        <v>434.06887422447977</v>
      </c>
      <c r="BM102" s="76">
        <f t="shared" si="59"/>
        <v>434.06887422447977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J5:M5"/>
    <mergeCell ref="J10:M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f61ec8-ca77-4518-ac58-952f302a2873" xsi:nil="true"/>
    <lcf76f155ced4ddcb4097134ff3c332f xmlns="de1d06a0-dfd8-4094-ac69-1fd8b10d967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0628644A978469BE97212763889C9" ma:contentTypeVersion="16" ma:contentTypeDescription="Create a new document." ma:contentTypeScope="" ma:versionID="cb00d37c207debefd4fd781584550ea9">
  <xsd:schema xmlns:xsd="http://www.w3.org/2001/XMLSchema" xmlns:xs="http://www.w3.org/2001/XMLSchema" xmlns:p="http://schemas.microsoft.com/office/2006/metadata/properties" xmlns:ns2="de1d06a0-dfd8-4094-ac69-1fd8b10d9677" xmlns:ns3="55f61ec8-ca77-4518-ac58-952f302a2873" targetNamespace="http://schemas.microsoft.com/office/2006/metadata/properties" ma:root="true" ma:fieldsID="a081486ff127168bb764315eccc758b1" ns2:_="" ns3:_="">
    <xsd:import namespace="de1d06a0-dfd8-4094-ac69-1fd8b10d9677"/>
    <xsd:import namespace="55f61ec8-ca77-4518-ac58-952f302a28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d06a0-dfd8-4094-ac69-1fd8b10d96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ef51058-1272-4d4c-8312-92f21a00c5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61ec8-ca77-4518-ac58-952f302a287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670497c-0452-4098-b661-b2832c50ae50}" ma:internalName="TaxCatchAll" ma:showField="CatchAllData" ma:web="55f61ec8-ca77-4518-ac58-952f302a28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CDDB7-B5F9-4E05-8DA9-F7E7EC84804A}">
  <ds:schemaRefs>
    <ds:schemaRef ds:uri="http://purl.org/dc/terms/"/>
    <ds:schemaRef ds:uri="5cece13e-3376-4417-9525-be60b11a89a8"/>
    <ds:schemaRef ds:uri="http://www.w3.org/XML/1998/namespace"/>
    <ds:schemaRef ds:uri="http://purl.org/dc/dcmitype/"/>
    <ds:schemaRef ds:uri="f476457d-9785-43c2-a451-1ccc00d3cb05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b86cf64-2399-4998-9c7c-74668b720aa5"/>
  </ds:schemaRefs>
</ds:datastoreItem>
</file>

<file path=customXml/itemProps2.xml><?xml version="1.0" encoding="utf-8"?>
<ds:datastoreItem xmlns:ds="http://schemas.openxmlformats.org/officeDocument/2006/customXml" ds:itemID="{1448B301-8138-4365-936B-1FAAEC342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CAC46-4FFE-4F8B-ADEE-06E5473BC2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Service Territory CT Baseline</vt:lpstr>
      <vt:lpstr>CT Alt-Tech Details</vt:lpstr>
      <vt:lpstr>CT Market Penetration Worksheet</vt:lpstr>
      <vt:lpstr>Scenario 1 Calcs</vt:lpstr>
      <vt:lpstr>Scenario 2 Calcs</vt:lpstr>
      <vt:lpstr>CT Market Penetration Parameter</vt:lpstr>
      <vt:lpstr>Growth Model Examples</vt:lpstr>
      <vt:lpstr>CTI Growth Models</vt:lpstr>
      <vt:lpstr>CTI Data and Background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 M. Harris</dc:creator>
  <cp:keywords/>
  <dc:description/>
  <cp:lastModifiedBy>Harris, Tyler M</cp:lastModifiedBy>
  <cp:revision/>
  <dcterms:created xsi:type="dcterms:W3CDTF">2020-06-23T01:16:34Z</dcterms:created>
  <dcterms:modified xsi:type="dcterms:W3CDTF">2022-10-13T14:56:53Z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0x01010035DF5D20BDF4ED429ED9A8B8C9A319CD</vt:lpwstr>
  </property>
  <property fmtid="{D5CDD505-2E9C-101B-9397-08002B2CF9AE}" pid="3" name="MediaServiceImageTags">
    <vt:lpwstr/>
  </property>
</Properties>
</file>